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KEZDŐLAP\Jegyző\ELŐTERJESZTÉSEK\2025\2025. 05. 27. rendes\"/>
    </mc:Choice>
  </mc:AlternateContent>
  <xr:revisionPtr revIDLastSave="0" documentId="13_ncr:1_{3D139B6A-B320-42F7-8D38-DCD1C8A6D28B}" xr6:coauthVersionLast="47" xr6:coauthVersionMax="47" xr10:uidLastSave="{00000000-0000-0000-0000-000000000000}"/>
  <bookViews>
    <workbookView xWindow="-120" yWindow="-120" windowWidth="29040" windowHeight="15840" firstSheet="23" activeTab="23" xr2:uid="{00000000-000D-0000-FFFF-FFFF00000000}"/>
  </bookViews>
  <sheets>
    <sheet name="1. bevétel" sheetId="33" r:id="rId1"/>
    <sheet name="Munka1" sheetId="55" state="hidden" r:id="rId2"/>
    <sheet name="1.1 -1.5. melléklet" sheetId="34" r:id="rId3"/>
    <sheet name="Diagram1" sheetId="56" state="hidden" r:id="rId4"/>
    <sheet name="2.kiadás" sheetId="5" r:id="rId5"/>
    <sheet name="2.1-2.5. melléklet" sheetId="17" r:id="rId6"/>
    <sheet name="3. felújítás" sheetId="2" r:id="rId7"/>
    <sheet name="Munka2" sheetId="57" state="hidden" r:id="rId8"/>
    <sheet name="Munka3" sheetId="58" state="hidden" r:id="rId9"/>
    <sheet name="Munka4" sheetId="59" state="hidden" r:id="rId10"/>
    <sheet name="Munka5" sheetId="60" state="hidden" r:id="rId11"/>
    <sheet name="4. beruházás" sheetId="3" r:id="rId12"/>
    <sheet name="5. támogatás" sheetId="6" r:id="rId13"/>
    <sheet name="6. segély" sheetId="7" r:id="rId14"/>
    <sheet name="6.2.ph. segély" sheetId="28" state="hidden" r:id="rId15"/>
    <sheet name="7. kötött állami" sheetId="8" state="hidden" r:id="rId16"/>
    <sheet name="7.bev. kiadás" sheetId="35" r:id="rId17"/>
    <sheet name="8.létszám" sheetId="12" r:id="rId18"/>
    <sheet name="10.közvetett tám" sheetId="39" state="hidden" r:id="rId19"/>
    <sheet name="11. hitel" sheetId="42" state="hidden" r:id="rId20"/>
    <sheet name="12. köt és önként váll." sheetId="43" state="hidden" r:id="rId21"/>
    <sheet name="9. finanszíroz" sheetId="41" r:id="rId22"/>
    <sheet name="13. maradvány" sheetId="52" state="hidden" r:id="rId23"/>
    <sheet name="10. mérleg" sheetId="53" r:id="rId24"/>
    <sheet name="17. előir.felhaszn." sheetId="68" r:id="rId25"/>
    <sheet name="11. felhaszn. köt." sheetId="61" r:id="rId26"/>
    <sheet name="12. maradvány" sheetId="62" r:id="rId27"/>
    <sheet name="13. eredmény" sheetId="63" r:id="rId28"/>
    <sheet name="14. gt. kimut." sheetId="64" r:id="rId29"/>
    <sheet name="15 vagyonkim" sheetId="65" r:id="rId30"/>
    <sheet name="16. közvetett tám." sheetId="67" r:id="rId31"/>
    <sheet name="15. eredmény" sheetId="54" state="hidden" r:id="rId32"/>
    <sheet name="17. Uniós" sheetId="51" state="hidden" r:id="rId33"/>
    <sheet name="16. gazd. társ." sheetId="47" state="hidden" r:id="rId34"/>
  </sheets>
  <definedNames>
    <definedName name="_xlnm.Print_Titles" localSheetId="4">'2.kiadás'!$4:$5</definedName>
    <definedName name="_xlnm.Print_Area" localSheetId="0">'1. bevétel'!$A$1:$E$46</definedName>
    <definedName name="_xlnm.Print_Area" localSheetId="33">'16. gazd. társ.'!$A$1:$D$37</definedName>
    <definedName name="_xlnm.Print_Area" localSheetId="5">'2.1-2.5. melléklet'!$A$1:$DV$23</definedName>
    <definedName name="_xlnm.Print_Area" localSheetId="16">'7.bev. kiadás'!$A$1:$E$70</definedName>
  </definedNames>
  <calcPr calcId="181029"/>
</workbook>
</file>

<file path=xl/calcChain.xml><?xml version="1.0" encoding="utf-8"?>
<calcChain xmlns="http://schemas.openxmlformats.org/spreadsheetml/2006/main">
  <c r="D19" i="35" l="1"/>
  <c r="D33" i="35"/>
  <c r="C33" i="35"/>
  <c r="B19" i="35"/>
  <c r="B33" i="35"/>
  <c r="E23" i="35"/>
  <c r="E21" i="35"/>
  <c r="F31" i="41"/>
  <c r="K34" i="41"/>
  <c r="J34" i="41"/>
  <c r="I34" i="41"/>
  <c r="H34" i="41"/>
  <c r="G34" i="41"/>
  <c r="E34" i="41"/>
  <c r="D34" i="41"/>
  <c r="C34" i="41"/>
  <c r="L33" i="41"/>
  <c r="F33" i="41"/>
  <c r="L32" i="41"/>
  <c r="F32" i="41"/>
  <c r="L31" i="41"/>
  <c r="F34" i="41" l="1"/>
  <c r="L34" i="41"/>
  <c r="L42" i="53"/>
  <c r="C32" i="53"/>
  <c r="AG11" i="34" l="1"/>
  <c r="AG10" i="34"/>
  <c r="AG9" i="34"/>
  <c r="AG7" i="34"/>
  <c r="CA7" i="34"/>
  <c r="AF11" i="34"/>
  <c r="DF12" i="17" l="1"/>
  <c r="CS9" i="17" l="1"/>
  <c r="CR9" i="17"/>
  <c r="CR8" i="17"/>
  <c r="CR7" i="17"/>
  <c r="CL12" i="17"/>
  <c r="BV9" i="17" l="1"/>
  <c r="BV8" i="17"/>
  <c r="BV7" i="17"/>
  <c r="BR12" i="17"/>
  <c r="BN12" i="17"/>
  <c r="F12" i="17"/>
  <c r="I7" i="17"/>
  <c r="I9" i="17"/>
  <c r="G12" i="17"/>
  <c r="E23" i="3" l="1"/>
  <c r="D23" i="3"/>
  <c r="C19" i="2"/>
  <c r="F59" i="5" l="1"/>
  <c r="F27" i="5" l="1"/>
  <c r="E32" i="33" l="1"/>
  <c r="E34" i="33"/>
  <c r="G14" i="53" l="1"/>
  <c r="G9" i="53"/>
  <c r="C61" i="35" l="1"/>
  <c r="D25" i="35"/>
  <c r="C19" i="35"/>
  <c r="D35" i="35" l="1"/>
  <c r="E19" i="2"/>
  <c r="D19" i="2" l="1"/>
  <c r="AF9" i="34" l="1"/>
  <c r="AF7" i="34"/>
  <c r="AC14" i="34"/>
  <c r="AG14" i="34" l="1"/>
  <c r="CA18" i="34"/>
  <c r="CA17" i="34"/>
  <c r="BZ17" i="34"/>
  <c r="CA16" i="34"/>
  <c r="BZ16" i="34"/>
  <c r="CA15" i="34"/>
  <c r="BZ15" i="34"/>
  <c r="CA13" i="34"/>
  <c r="BZ13" i="34"/>
  <c r="BZ12" i="34"/>
  <c r="CA11" i="34"/>
  <c r="BZ11" i="34"/>
  <c r="CA10" i="34"/>
  <c r="CA9" i="34"/>
  <c r="BZ9" i="34"/>
  <c r="CA8" i="34"/>
  <c r="BZ7" i="34"/>
  <c r="BO7" i="34"/>
  <c r="BO9" i="34"/>
  <c r="BO8" i="34"/>
  <c r="AY14" i="34"/>
  <c r="BF20" i="17"/>
  <c r="BE9" i="17"/>
  <c r="BE7" i="17"/>
  <c r="J9" i="17"/>
  <c r="J8" i="17"/>
  <c r="I8" i="17"/>
  <c r="J7" i="17"/>
  <c r="DH9" i="17"/>
  <c r="DG7" i="17"/>
  <c r="I12" i="17" l="1"/>
  <c r="DD12" i="17"/>
  <c r="DC12" i="17"/>
  <c r="DG9" i="17"/>
  <c r="BW13" i="17" l="1"/>
  <c r="BV13" i="17"/>
  <c r="BV10" i="17"/>
  <c r="BW9" i="17"/>
  <c r="BW8" i="17"/>
  <c r="BW7" i="17"/>
  <c r="BR19" i="17"/>
  <c r="BQ12" i="17"/>
  <c r="BQ19" i="17" s="1"/>
  <c r="BO12" i="17"/>
  <c r="BO19" i="17" s="1"/>
  <c r="H12" i="17"/>
  <c r="I19" i="17" l="1"/>
  <c r="D17" i="33"/>
  <c r="C17" i="33"/>
  <c r="B17" i="33"/>
  <c r="D46" i="5" l="1"/>
  <c r="P18" i="68" l="1"/>
  <c r="O33" i="68"/>
  <c r="N33" i="68"/>
  <c r="M33" i="68"/>
  <c r="L33" i="68"/>
  <c r="K33" i="68"/>
  <c r="J33" i="68"/>
  <c r="I33" i="68"/>
  <c r="H33" i="68"/>
  <c r="G33" i="68"/>
  <c r="F33" i="68"/>
  <c r="E33" i="68"/>
  <c r="D33" i="68"/>
  <c r="P32" i="68"/>
  <c r="P31" i="68"/>
  <c r="P29" i="68"/>
  <c r="P28" i="68"/>
  <c r="P27" i="68"/>
  <c r="P26" i="68"/>
  <c r="P25" i="68"/>
  <c r="P24" i="68"/>
  <c r="P23" i="68"/>
  <c r="O21" i="68"/>
  <c r="N21" i="68"/>
  <c r="M21" i="68"/>
  <c r="L21" i="68"/>
  <c r="K21" i="68"/>
  <c r="J21" i="68"/>
  <c r="I21" i="68"/>
  <c r="H21" i="68"/>
  <c r="G21" i="68"/>
  <c r="F21" i="68"/>
  <c r="E21" i="68"/>
  <c r="D21" i="68"/>
  <c r="P20" i="68"/>
  <c r="P17" i="68"/>
  <c r="P16" i="68"/>
  <c r="P15" i="68"/>
  <c r="P14" i="68"/>
  <c r="P13" i="68"/>
  <c r="P12" i="68"/>
  <c r="P11" i="68"/>
  <c r="P10" i="68"/>
  <c r="K34" i="68" l="1"/>
  <c r="G34" i="68"/>
  <c r="O34" i="68"/>
  <c r="L34" i="68"/>
  <c r="H34" i="68"/>
  <c r="P33" i="68"/>
  <c r="I34" i="68"/>
  <c r="F34" i="68"/>
  <c r="N34" i="68"/>
  <c r="M34" i="68"/>
  <c r="J34" i="68"/>
  <c r="P21" i="68"/>
  <c r="E34" i="68"/>
  <c r="D34" i="68"/>
  <c r="E12" i="67"/>
  <c r="E11" i="67"/>
  <c r="E22" i="67" s="1"/>
  <c r="P34" i="68" l="1"/>
  <c r="C44" i="65"/>
  <c r="C43" i="65"/>
  <c r="C13" i="41" l="1"/>
  <c r="G59" i="65" l="1"/>
  <c r="F59" i="65"/>
  <c r="E59" i="65"/>
  <c r="D59" i="65"/>
  <c r="C59" i="65"/>
  <c r="G58" i="65"/>
  <c r="F58" i="65"/>
  <c r="F60" i="65" s="1"/>
  <c r="E58" i="65"/>
  <c r="D58" i="65"/>
  <c r="C58" i="65"/>
  <c r="H55" i="65"/>
  <c r="H54" i="65"/>
  <c r="H53" i="65"/>
  <c r="G50" i="65"/>
  <c r="E50" i="65"/>
  <c r="E60" i="65" s="1"/>
  <c r="D50" i="65"/>
  <c r="D60" i="65" s="1"/>
  <c r="C50" i="65"/>
  <c r="C60" i="65" s="1"/>
  <c r="H49" i="65"/>
  <c r="H48" i="65"/>
  <c r="C40" i="65"/>
  <c r="H40" i="65" s="1"/>
  <c r="H39" i="65"/>
  <c r="H38" i="65"/>
  <c r="C35" i="65"/>
  <c r="H35" i="65" s="1"/>
  <c r="H34" i="65"/>
  <c r="H33" i="65"/>
  <c r="C31" i="65"/>
  <c r="H30" i="65"/>
  <c r="H29" i="65"/>
  <c r="C26" i="65"/>
  <c r="H26" i="65" s="1"/>
  <c r="H25" i="65"/>
  <c r="H24" i="65"/>
  <c r="C15" i="65"/>
  <c r="F47" i="63"/>
  <c r="E47" i="63"/>
  <c r="H46" i="63"/>
  <c r="H45" i="63"/>
  <c r="D45" i="63"/>
  <c r="D47" i="63" s="1"/>
  <c r="C45" i="63"/>
  <c r="C47" i="63" s="1"/>
  <c r="H44" i="63"/>
  <c r="H43" i="63"/>
  <c r="G40" i="63"/>
  <c r="F40" i="63"/>
  <c r="E40" i="63"/>
  <c r="D40" i="63"/>
  <c r="C40" i="63"/>
  <c r="H39" i="63"/>
  <c r="H38" i="63"/>
  <c r="H37" i="63"/>
  <c r="H36" i="63"/>
  <c r="G35" i="63"/>
  <c r="F35" i="63"/>
  <c r="E35" i="63"/>
  <c r="D35" i="63"/>
  <c r="C35" i="63"/>
  <c r="H34" i="63"/>
  <c r="H33" i="63"/>
  <c r="H32" i="63"/>
  <c r="H31" i="63"/>
  <c r="H29" i="63"/>
  <c r="H28" i="63"/>
  <c r="G27" i="63"/>
  <c r="F27" i="63"/>
  <c r="E27" i="63"/>
  <c r="D27" i="63"/>
  <c r="C27" i="63"/>
  <c r="H26" i="63"/>
  <c r="H25" i="63"/>
  <c r="H24" i="63"/>
  <c r="G23" i="63"/>
  <c r="F23" i="63"/>
  <c r="E23" i="63"/>
  <c r="D23" i="63"/>
  <c r="C23" i="63"/>
  <c r="H22" i="63"/>
  <c r="H21" i="63"/>
  <c r="H20" i="63"/>
  <c r="H19" i="63"/>
  <c r="G18" i="63"/>
  <c r="F18" i="63"/>
  <c r="E18" i="63"/>
  <c r="D18" i="63"/>
  <c r="C18" i="63"/>
  <c r="H17" i="63"/>
  <c r="H15" i="63"/>
  <c r="H14" i="63"/>
  <c r="H12" i="63"/>
  <c r="H11" i="63"/>
  <c r="H13" i="63" s="1"/>
  <c r="G10" i="63"/>
  <c r="F10" i="63"/>
  <c r="E10" i="63"/>
  <c r="D10" i="63"/>
  <c r="C10" i="63"/>
  <c r="H9" i="63"/>
  <c r="H8" i="63"/>
  <c r="H7" i="63"/>
  <c r="G28" i="62"/>
  <c r="G27" i="62"/>
  <c r="G25" i="62"/>
  <c r="G23" i="62"/>
  <c r="G22" i="62"/>
  <c r="G21" i="62"/>
  <c r="G20" i="62"/>
  <c r="G19" i="62"/>
  <c r="G18" i="62"/>
  <c r="G17" i="62"/>
  <c r="F15" i="62"/>
  <c r="E15" i="62"/>
  <c r="D15" i="62"/>
  <c r="C15" i="62"/>
  <c r="B15" i="62"/>
  <c r="G14" i="62"/>
  <c r="G13" i="62"/>
  <c r="F12" i="62"/>
  <c r="E12" i="62"/>
  <c r="D12" i="62"/>
  <c r="C12" i="62"/>
  <c r="B12" i="62"/>
  <c r="G11" i="62"/>
  <c r="G10" i="62"/>
  <c r="F16" i="61"/>
  <c r="D41" i="63" l="1"/>
  <c r="E41" i="63"/>
  <c r="F41" i="63"/>
  <c r="G41" i="63"/>
  <c r="G60" i="65"/>
  <c r="H60" i="65"/>
  <c r="H31" i="65"/>
  <c r="C45" i="65"/>
  <c r="H35" i="63"/>
  <c r="F30" i="63"/>
  <c r="F42" i="63" s="1"/>
  <c r="F48" i="63" s="1"/>
  <c r="H58" i="65"/>
  <c r="H59" i="65"/>
  <c r="H50" i="65"/>
  <c r="H40" i="63"/>
  <c r="C30" i="63"/>
  <c r="B16" i="62"/>
  <c r="B24" i="62" s="1"/>
  <c r="G30" i="63"/>
  <c r="G42" i="63" s="1"/>
  <c r="G48" i="63" s="1"/>
  <c r="E16" i="62"/>
  <c r="E24" i="62" s="1"/>
  <c r="E26" i="62" s="1"/>
  <c r="D30" i="63"/>
  <c r="D42" i="63" s="1"/>
  <c r="D48" i="63" s="1"/>
  <c r="C16" i="62"/>
  <c r="C24" i="62" s="1"/>
  <c r="C26" i="62" s="1"/>
  <c r="D16" i="62"/>
  <c r="D24" i="62" s="1"/>
  <c r="D26" i="62" s="1"/>
  <c r="H18" i="63"/>
  <c r="E30" i="63"/>
  <c r="E42" i="63" s="1"/>
  <c r="E48" i="63" s="1"/>
  <c r="H27" i="63"/>
  <c r="H23" i="63"/>
  <c r="F16" i="62"/>
  <c r="F24" i="62" s="1"/>
  <c r="F26" i="62" s="1"/>
  <c r="H47" i="63"/>
  <c r="H10" i="63"/>
  <c r="C41" i="63"/>
  <c r="H41" i="63" s="1"/>
  <c r="G15" i="62"/>
  <c r="G12" i="62"/>
  <c r="G16" i="62" l="1"/>
  <c r="G24" i="62"/>
  <c r="G26" i="62"/>
  <c r="H30" i="63"/>
  <c r="H42" i="63" s="1"/>
  <c r="C42" i="63"/>
  <c r="C48" i="63" s="1"/>
  <c r="H48" i="63" s="1"/>
  <c r="G14" i="34" l="1"/>
  <c r="G20" i="34" s="1"/>
  <c r="BP17" i="34"/>
  <c r="BP16" i="34"/>
  <c r="BP15" i="34"/>
  <c r="BP13" i="34"/>
  <c r="BP12" i="34"/>
  <c r="BP11" i="34"/>
  <c r="BP10" i="34"/>
  <c r="BP9" i="34"/>
  <c r="BP8" i="34"/>
  <c r="BO17" i="34"/>
  <c r="BO16" i="34"/>
  <c r="BO15" i="34"/>
  <c r="BO13" i="34"/>
  <c r="BO12" i="34"/>
  <c r="BO11" i="34"/>
  <c r="BO10" i="34"/>
  <c r="BP7" i="34"/>
  <c r="BF7" i="17" l="1"/>
  <c r="DG8" i="17" l="1"/>
  <c r="E12" i="17" l="1"/>
  <c r="F10" i="41" l="1"/>
  <c r="AA14" i="34" l="1"/>
  <c r="BE10" i="17" l="1"/>
  <c r="E17" i="6" l="1"/>
  <c r="F21" i="41" l="1"/>
  <c r="F20" i="41"/>
  <c r="L21" i="41"/>
  <c r="L20" i="41"/>
  <c r="K27" i="12" l="1"/>
  <c r="J27" i="12"/>
  <c r="M16" i="12"/>
  <c r="L16" i="12"/>
  <c r="BF13" i="17" l="1"/>
  <c r="DH7" i="17" l="1"/>
  <c r="CS8" i="17" l="1"/>
  <c r="CS7" i="17"/>
  <c r="CO12" i="17"/>
  <c r="M49" i="53" l="1"/>
  <c r="L49" i="53"/>
  <c r="L48" i="53"/>
  <c r="K47" i="53"/>
  <c r="J47" i="53"/>
  <c r="I47" i="53"/>
  <c r="H47" i="53"/>
  <c r="G47" i="53"/>
  <c r="F47" i="53"/>
  <c r="E47" i="53"/>
  <c r="D47" i="53"/>
  <c r="C47" i="53"/>
  <c r="B47" i="53"/>
  <c r="M46" i="53"/>
  <c r="L46" i="53"/>
  <c r="M45" i="53"/>
  <c r="L45" i="53"/>
  <c r="M44" i="53"/>
  <c r="L44" i="53"/>
  <c r="K50" i="53"/>
  <c r="J43" i="53"/>
  <c r="J50" i="53" s="1"/>
  <c r="I43" i="53"/>
  <c r="I50" i="53" s="1"/>
  <c r="H43" i="53"/>
  <c r="H50" i="53" s="1"/>
  <c r="G43" i="53"/>
  <c r="G50" i="53" s="1"/>
  <c r="F43" i="53"/>
  <c r="E43" i="53"/>
  <c r="D43" i="53"/>
  <c r="C43" i="53"/>
  <c r="B43" i="53"/>
  <c r="B50" i="53" s="1"/>
  <c r="M42" i="53"/>
  <c r="M41" i="53"/>
  <c r="L41" i="53"/>
  <c r="M40" i="53"/>
  <c r="L40" i="53"/>
  <c r="M39" i="53"/>
  <c r="L39" i="53"/>
  <c r="M38" i="53"/>
  <c r="L38" i="53"/>
  <c r="M34" i="53"/>
  <c r="L34" i="53"/>
  <c r="M33" i="53"/>
  <c r="L33" i="53"/>
  <c r="K32" i="53"/>
  <c r="J32" i="53"/>
  <c r="F32" i="53"/>
  <c r="B32" i="53"/>
  <c r="L31" i="53"/>
  <c r="I31" i="53"/>
  <c r="I32" i="53" s="1"/>
  <c r="G31" i="53"/>
  <c r="G32" i="53" s="1"/>
  <c r="E32" i="53"/>
  <c r="M30" i="53"/>
  <c r="L30" i="53"/>
  <c r="M29" i="53"/>
  <c r="L29" i="53"/>
  <c r="M28" i="53"/>
  <c r="L28" i="53"/>
  <c r="K27" i="53"/>
  <c r="J27" i="53"/>
  <c r="I27" i="53"/>
  <c r="H27" i="53"/>
  <c r="G27" i="53"/>
  <c r="F27" i="53"/>
  <c r="E27" i="53"/>
  <c r="D27" i="53"/>
  <c r="C27" i="53"/>
  <c r="B27" i="53"/>
  <c r="M26" i="53"/>
  <c r="L26" i="53"/>
  <c r="M25" i="53"/>
  <c r="L25" i="53"/>
  <c r="M24" i="53"/>
  <c r="L24" i="53"/>
  <c r="K22" i="53"/>
  <c r="J22" i="53"/>
  <c r="I22" i="53"/>
  <c r="H22" i="53"/>
  <c r="G22" i="53"/>
  <c r="F22" i="53"/>
  <c r="E22" i="53"/>
  <c r="D22" i="53"/>
  <c r="C22" i="53"/>
  <c r="B22" i="53"/>
  <c r="M20" i="53"/>
  <c r="M22" i="53" s="1"/>
  <c r="L20" i="53"/>
  <c r="L22" i="53" s="1"/>
  <c r="M18" i="53"/>
  <c r="L18" i="53"/>
  <c r="K17" i="53"/>
  <c r="J17" i="53"/>
  <c r="I17" i="53"/>
  <c r="H17" i="53"/>
  <c r="G17" i="53"/>
  <c r="F17" i="53"/>
  <c r="E17" i="53"/>
  <c r="D17" i="53"/>
  <c r="B17" i="53"/>
  <c r="M15" i="53"/>
  <c r="M17" i="53" s="1"/>
  <c r="L15" i="53"/>
  <c r="L17" i="53" s="1"/>
  <c r="K14" i="53"/>
  <c r="J14" i="53"/>
  <c r="I14" i="53"/>
  <c r="H14" i="53"/>
  <c r="F14" i="53"/>
  <c r="E14" i="53"/>
  <c r="D14" i="53"/>
  <c r="C14" i="53"/>
  <c r="B14" i="53"/>
  <c r="M13" i="53"/>
  <c r="L13" i="53"/>
  <c r="M12" i="53"/>
  <c r="L12" i="53"/>
  <c r="M11" i="53"/>
  <c r="L11" i="53"/>
  <c r="M10" i="53"/>
  <c r="L10" i="53"/>
  <c r="K9" i="53"/>
  <c r="J9" i="53"/>
  <c r="J19" i="53" s="1"/>
  <c r="I9" i="53"/>
  <c r="H9" i="53"/>
  <c r="F9" i="53"/>
  <c r="E9" i="53"/>
  <c r="D9" i="53"/>
  <c r="C9" i="53"/>
  <c r="B9" i="53"/>
  <c r="M7" i="53"/>
  <c r="M9" i="53" s="1"/>
  <c r="L7" i="53"/>
  <c r="L9" i="53" s="1"/>
  <c r="D50" i="53" l="1"/>
  <c r="F50" i="53"/>
  <c r="C50" i="53"/>
  <c r="L14" i="53"/>
  <c r="E50" i="53"/>
  <c r="J35" i="53"/>
  <c r="L47" i="53"/>
  <c r="I19" i="53"/>
  <c r="I35" i="53" s="1"/>
  <c r="B19" i="53"/>
  <c r="B35" i="53" s="1"/>
  <c r="F19" i="53"/>
  <c r="F35" i="53" s="1"/>
  <c r="M27" i="53"/>
  <c r="E19" i="53"/>
  <c r="E35" i="53" s="1"/>
  <c r="L32" i="53"/>
  <c r="C19" i="53"/>
  <c r="C35" i="53" s="1"/>
  <c r="K19" i="53"/>
  <c r="M14" i="53"/>
  <c r="M19" i="53" s="1"/>
  <c r="M47" i="53"/>
  <c r="D19" i="53"/>
  <c r="D35" i="53" s="1"/>
  <c r="H19" i="53"/>
  <c r="H35" i="53" s="1"/>
  <c r="L27" i="53"/>
  <c r="M32" i="53"/>
  <c r="L19" i="53"/>
  <c r="M31" i="53"/>
  <c r="L43" i="53"/>
  <c r="M43" i="53"/>
  <c r="L50" i="53" l="1"/>
  <c r="L35" i="53"/>
  <c r="M50" i="53"/>
  <c r="F13" i="7" l="1"/>
  <c r="E13" i="7"/>
  <c r="D13" i="7"/>
  <c r="D17" i="6" l="1"/>
  <c r="C17" i="6"/>
  <c r="E6" i="6"/>
  <c r="E38" i="6" s="1"/>
  <c r="D6" i="6"/>
  <c r="C6" i="6"/>
  <c r="D38" i="6" l="1"/>
  <c r="C38" i="6"/>
  <c r="C23" i="3"/>
  <c r="BY14" i="34" l="1"/>
  <c r="BY19" i="34" s="1"/>
  <c r="BX14" i="34"/>
  <c r="BX19" i="34" s="1"/>
  <c r="BW14" i="34"/>
  <c r="BW19" i="34" s="1"/>
  <c r="BV14" i="34"/>
  <c r="BV19" i="34" s="1"/>
  <c r="BU14" i="34"/>
  <c r="BU19" i="34" s="1"/>
  <c r="BT14" i="34"/>
  <c r="BT19" i="34" s="1"/>
  <c r="BS14" i="34"/>
  <c r="BS19" i="34" s="1"/>
  <c r="BR14" i="34"/>
  <c r="BR19" i="34" s="1"/>
  <c r="BN14" i="34"/>
  <c r="BN19" i="34" s="1"/>
  <c r="BM14" i="34"/>
  <c r="BM19" i="34" s="1"/>
  <c r="BL14" i="34"/>
  <c r="BL19" i="34" s="1"/>
  <c r="BK14" i="34"/>
  <c r="BK19" i="34" s="1"/>
  <c r="BJ14" i="34"/>
  <c r="BJ19" i="34" s="1"/>
  <c r="BI14" i="34"/>
  <c r="BI19" i="34" s="1"/>
  <c r="BH14" i="34"/>
  <c r="BH19" i="34" s="1"/>
  <c r="BG14" i="34"/>
  <c r="BG19" i="34" s="1"/>
  <c r="BC18" i="34"/>
  <c r="BC17" i="34"/>
  <c r="BB17" i="34"/>
  <c r="BC16" i="34"/>
  <c r="BB16" i="34"/>
  <c r="BC15" i="34"/>
  <c r="CD15" i="34" s="1"/>
  <c r="BB15" i="34"/>
  <c r="AW14" i="34"/>
  <c r="AW19" i="34" s="1"/>
  <c r="AV14" i="34"/>
  <c r="AV19" i="34" s="1"/>
  <c r="AU14" i="34"/>
  <c r="AU19" i="34" s="1"/>
  <c r="AT14" i="34"/>
  <c r="AT19" i="34" s="1"/>
  <c r="BC13" i="34"/>
  <c r="BB13" i="34"/>
  <c r="BC12" i="34"/>
  <c r="CD12" i="34" s="1"/>
  <c r="BB12" i="34"/>
  <c r="BC11" i="34"/>
  <c r="CD11" i="34" s="1"/>
  <c r="BB11" i="34"/>
  <c r="CC11" i="34" s="1"/>
  <c r="BC10" i="34"/>
  <c r="BB10" i="34"/>
  <c r="CC10" i="34" s="1"/>
  <c r="BC9" i="34"/>
  <c r="CD9" i="34" s="1"/>
  <c r="BB9" i="34"/>
  <c r="CC9" i="34" s="1"/>
  <c r="BC8" i="34"/>
  <c r="BB8" i="34"/>
  <c r="CC8" i="34" s="1"/>
  <c r="BC7" i="34"/>
  <c r="BB7" i="34"/>
  <c r="AN18" i="34"/>
  <c r="AN17" i="34"/>
  <c r="AM17" i="34"/>
  <c r="AN16" i="34"/>
  <c r="AN15" i="34"/>
  <c r="AL14" i="34"/>
  <c r="AL19" i="34" s="1"/>
  <c r="AK14" i="34"/>
  <c r="AK19" i="34" s="1"/>
  <c r="AN13" i="34"/>
  <c r="AN12" i="34"/>
  <c r="AN10" i="34"/>
  <c r="AN9" i="34"/>
  <c r="AN8" i="34"/>
  <c r="AN7" i="34"/>
  <c r="AM7" i="34"/>
  <c r="AM14" i="34" s="1"/>
  <c r="CC17" i="34" l="1"/>
  <c r="CC7" i="34"/>
  <c r="CD8" i="34"/>
  <c r="CD7" i="34"/>
  <c r="CD14" i="34" s="1"/>
  <c r="CD20" i="34" s="1"/>
  <c r="AN14" i="34"/>
  <c r="AN19" i="34" s="1"/>
  <c r="AM19" i="34"/>
  <c r="BB14" i="34"/>
  <c r="BB19" i="34" s="1"/>
  <c r="CA14" i="34"/>
  <c r="CA19" i="34" s="1"/>
  <c r="BZ14" i="34"/>
  <c r="BZ19" i="34" s="1"/>
  <c r="BP14" i="34"/>
  <c r="BP19" i="34" s="1"/>
  <c r="BO14" i="34"/>
  <c r="BO19" i="34" s="1"/>
  <c r="BC14" i="34"/>
  <c r="BC19" i="34" s="1"/>
  <c r="F22" i="41"/>
  <c r="L22" i="41"/>
  <c r="K24" i="41" l="1"/>
  <c r="J24" i="41"/>
  <c r="I24" i="41"/>
  <c r="H24" i="41"/>
  <c r="G24" i="41"/>
  <c r="E24" i="41"/>
  <c r="D24" i="41"/>
  <c r="C24" i="41"/>
  <c r="L23" i="41"/>
  <c r="F23" i="41"/>
  <c r="L19" i="41"/>
  <c r="F19" i="41"/>
  <c r="L24" i="41" l="1"/>
  <c r="F24" i="41"/>
  <c r="M17" i="12"/>
  <c r="L17" i="12"/>
  <c r="D38" i="33" l="1"/>
  <c r="C38" i="33"/>
  <c r="D31" i="33"/>
  <c r="E46" i="5" l="1"/>
  <c r="F18" i="5"/>
  <c r="BE8" i="17" l="1"/>
  <c r="CN12" i="17" l="1"/>
  <c r="CS13" i="17"/>
  <c r="CR13" i="17"/>
  <c r="CM12" i="17"/>
  <c r="BS12" i="17"/>
  <c r="BF9" i="17" l="1"/>
  <c r="C27" i="12" l="1"/>
  <c r="BE13" i="17" l="1"/>
  <c r="E29" i="33" l="1"/>
  <c r="BC19" i="17" l="1"/>
  <c r="BD12" i="17"/>
  <c r="BD19" i="17" s="1"/>
  <c r="D9" i="33" l="1"/>
  <c r="B31" i="33" l="1"/>
  <c r="DH8" i="17" l="1"/>
  <c r="C31" i="33" l="1"/>
  <c r="D63" i="5" l="1"/>
  <c r="G13" i="41" l="1"/>
  <c r="E66" i="35" l="1"/>
  <c r="E58" i="35"/>
  <c r="D23" i="33" l="1"/>
  <c r="E19" i="33"/>
  <c r="AG17" i="34" l="1"/>
  <c r="AG20" i="34" s="1"/>
  <c r="AF19" i="34"/>
  <c r="AF15" i="34"/>
  <c r="AF12" i="34"/>
  <c r="T14" i="34"/>
  <c r="T20" i="34" s="1"/>
  <c r="CC12" i="34" l="1"/>
  <c r="CC14" i="34" s="1"/>
  <c r="CC20" i="34" s="1"/>
  <c r="AF14" i="34"/>
  <c r="BF10" i="17"/>
  <c r="E7" i="51" l="1"/>
  <c r="C7" i="51"/>
  <c r="D7" i="51"/>
  <c r="F7" i="51" l="1"/>
  <c r="B61" i="35" l="1"/>
  <c r="E9" i="35"/>
  <c r="E11" i="35"/>
  <c r="E12" i="35"/>
  <c r="E13" i="35"/>
  <c r="E14" i="35"/>
  <c r="E22" i="35"/>
  <c r="B25" i="35"/>
  <c r="B35" i="35" s="1"/>
  <c r="C25" i="35"/>
  <c r="E42" i="35"/>
  <c r="E43" i="35"/>
  <c r="D55" i="35"/>
  <c r="E44" i="35"/>
  <c r="E45" i="35"/>
  <c r="E46" i="35"/>
  <c r="E47" i="35"/>
  <c r="B53" i="35"/>
  <c r="B55" i="35" s="1"/>
  <c r="C53" i="35"/>
  <c r="C55" i="35" s="1"/>
  <c r="D53" i="35"/>
  <c r="D61" i="35"/>
  <c r="B67" i="35"/>
  <c r="C67" i="35"/>
  <c r="D67" i="35"/>
  <c r="E10" i="8"/>
  <c r="F10" i="8" s="1"/>
  <c r="D10" i="8"/>
  <c r="C10" i="8"/>
  <c r="C35" i="35" l="1"/>
  <c r="E25" i="35"/>
  <c r="C70" i="35"/>
  <c r="B68" i="35"/>
  <c r="D68" i="35"/>
  <c r="E67" i="35"/>
  <c r="C68" i="35"/>
  <c r="E61" i="35"/>
  <c r="E19" i="35"/>
  <c r="D70" i="35"/>
  <c r="E55" i="35"/>
  <c r="B70" i="35"/>
  <c r="E68" i="35" l="1"/>
  <c r="E33" i="35"/>
  <c r="E35" i="35"/>
  <c r="E70" i="35"/>
  <c r="Z20" i="34" l="1"/>
  <c r="AA20" i="34" l="1"/>
  <c r="C46" i="5"/>
  <c r="B9" i="33" l="1"/>
  <c r="E14" i="33"/>
  <c r="C9" i="33" l="1"/>
  <c r="B23" i="33"/>
  <c r="C23" i="33"/>
  <c r="B38" i="33"/>
  <c r="B8" i="33" l="1"/>
  <c r="B46" i="33" s="1"/>
  <c r="D8" i="33"/>
  <c r="D46" i="33" s="1"/>
  <c r="C8" i="33"/>
  <c r="C46" i="33" s="1"/>
  <c r="H4" i="54"/>
  <c r="H5" i="54"/>
  <c r="H6" i="54"/>
  <c r="C7" i="54"/>
  <c r="D7" i="54"/>
  <c r="E7" i="54"/>
  <c r="F7" i="54"/>
  <c r="G7" i="54"/>
  <c r="H8" i="54"/>
  <c r="H9" i="54"/>
  <c r="H11" i="54"/>
  <c r="H12" i="54"/>
  <c r="H13" i="54"/>
  <c r="C14" i="54"/>
  <c r="D14" i="54"/>
  <c r="E14" i="54"/>
  <c r="F14" i="54"/>
  <c r="G14" i="54"/>
  <c r="H15" i="54"/>
  <c r="H16" i="54"/>
  <c r="H17" i="54"/>
  <c r="H18" i="54"/>
  <c r="C19" i="54"/>
  <c r="D19" i="54"/>
  <c r="E19" i="54"/>
  <c r="F19" i="54"/>
  <c r="G19" i="54"/>
  <c r="H20" i="54"/>
  <c r="H21" i="54"/>
  <c r="H22" i="54"/>
  <c r="C23" i="54"/>
  <c r="D23" i="54"/>
  <c r="E23" i="54"/>
  <c r="F23" i="54"/>
  <c r="G23" i="54"/>
  <c r="H24" i="54"/>
  <c r="H25" i="54"/>
  <c r="H27" i="54"/>
  <c r="H28" i="54"/>
  <c r="H29" i="54"/>
  <c r="H30" i="54"/>
  <c r="C31" i="54"/>
  <c r="D31" i="54"/>
  <c r="D37" i="54" s="1"/>
  <c r="E31" i="54"/>
  <c r="E37" i="54" s="1"/>
  <c r="F31" i="54"/>
  <c r="G31" i="54"/>
  <c r="H32" i="54"/>
  <c r="H33" i="54"/>
  <c r="H34" i="54"/>
  <c r="H35" i="54"/>
  <c r="C36" i="54"/>
  <c r="D36" i="54"/>
  <c r="F36" i="54"/>
  <c r="G36" i="54"/>
  <c r="G37" i="54" s="1"/>
  <c r="H39" i="54"/>
  <c r="H40" i="54"/>
  <c r="C41" i="54"/>
  <c r="C43" i="54" s="1"/>
  <c r="D41" i="54"/>
  <c r="D43" i="54" s="1"/>
  <c r="H42" i="54"/>
  <c r="E43" i="54"/>
  <c r="F43" i="54"/>
  <c r="G23" i="52"/>
  <c r="G22" i="52"/>
  <c r="G20" i="52"/>
  <c r="G18" i="52"/>
  <c r="G17" i="52"/>
  <c r="G16" i="52"/>
  <c r="G15" i="52"/>
  <c r="G14" i="52"/>
  <c r="G13" i="52"/>
  <c r="G12" i="52"/>
  <c r="F10" i="52"/>
  <c r="E10" i="52"/>
  <c r="D10" i="52"/>
  <c r="C10" i="52"/>
  <c r="B10" i="52"/>
  <c r="G9" i="52"/>
  <c r="G8" i="52"/>
  <c r="F7" i="52"/>
  <c r="E7" i="52"/>
  <c r="D7" i="52"/>
  <c r="C7" i="52"/>
  <c r="B7" i="52"/>
  <c r="G6" i="52"/>
  <c r="G5" i="52"/>
  <c r="C26" i="54" l="1"/>
  <c r="H41" i="54"/>
  <c r="E11" i="52"/>
  <c r="E19" i="52" s="1"/>
  <c r="E21" i="52" s="1"/>
  <c r="E26" i="54"/>
  <c r="E38" i="54" s="1"/>
  <c r="E44" i="54" s="1"/>
  <c r="D11" i="52"/>
  <c r="D19" i="52" s="1"/>
  <c r="D21" i="52" s="1"/>
  <c r="D26" i="54"/>
  <c r="H36" i="54"/>
  <c r="G26" i="54"/>
  <c r="G38" i="54" s="1"/>
  <c r="G44" i="54" s="1"/>
  <c r="F26" i="54"/>
  <c r="H31" i="54"/>
  <c r="H23" i="54"/>
  <c r="H7" i="54"/>
  <c r="H43" i="54"/>
  <c r="C37" i="54"/>
  <c r="H19" i="54"/>
  <c r="H14" i="54"/>
  <c r="H10" i="54"/>
  <c r="F11" i="52"/>
  <c r="F19" i="52" s="1"/>
  <c r="F21" i="52" s="1"/>
  <c r="G7" i="52"/>
  <c r="C11" i="52"/>
  <c r="C19" i="52" s="1"/>
  <c r="C21" i="52" s="1"/>
  <c r="G10" i="52"/>
  <c r="F37" i="54"/>
  <c r="B11" i="52"/>
  <c r="H26" i="54" l="1"/>
  <c r="F38" i="54"/>
  <c r="F44" i="54" s="1"/>
  <c r="D38" i="54"/>
  <c r="D44" i="54" s="1"/>
  <c r="C38" i="54"/>
  <c r="C44" i="54" s="1"/>
  <c r="H37" i="54"/>
  <c r="B19" i="52"/>
  <c r="G11" i="52"/>
  <c r="L12" i="41"/>
  <c r="K13" i="41"/>
  <c r="L11" i="41"/>
  <c r="L10" i="41"/>
  <c r="L9" i="41"/>
  <c r="CE12" i="17"/>
  <c r="CE19" i="17" s="1"/>
  <c r="H38" i="54" l="1"/>
  <c r="H44" i="54"/>
  <c r="G19" i="52"/>
  <c r="G21" i="52"/>
  <c r="DG13" i="17"/>
  <c r="BA12" i="17"/>
  <c r="BA19" i="17" s="1"/>
  <c r="F45" i="5"/>
  <c r="F47" i="5"/>
  <c r="F54" i="5"/>
  <c r="F58" i="5"/>
  <c r="F42" i="5"/>
  <c r="F9" i="5"/>
  <c r="F17" i="5"/>
  <c r="F19" i="5"/>
  <c r="F20" i="5"/>
  <c r="F21" i="5"/>
  <c r="F22" i="5"/>
  <c r="F23" i="5"/>
  <c r="E15" i="33"/>
  <c r="DQ13" i="17" l="1"/>
  <c r="BF8" i="17"/>
  <c r="BB12" i="17"/>
  <c r="BB19" i="17" s="1"/>
  <c r="F46" i="5"/>
  <c r="E17" i="33"/>
  <c r="E30" i="33"/>
  <c r="V14" i="34"/>
  <c r="V20" i="34" s="1"/>
  <c r="X14" i="34"/>
  <c r="X20" i="34" s="1"/>
  <c r="B12" i="43"/>
  <c r="C12" i="43"/>
  <c r="D12" i="43"/>
  <c r="F12" i="43"/>
  <c r="G12" i="43"/>
  <c r="H12" i="43"/>
  <c r="E11" i="43"/>
  <c r="I11" i="43"/>
  <c r="E10" i="43"/>
  <c r="I10" i="43"/>
  <c r="E9" i="43"/>
  <c r="I9" i="43"/>
  <c r="E8" i="43"/>
  <c r="I8" i="43"/>
  <c r="E7" i="43"/>
  <c r="I7" i="43"/>
  <c r="H13" i="41"/>
  <c r="I13" i="41"/>
  <c r="J13" i="41"/>
  <c r="D13" i="41"/>
  <c r="E13" i="41"/>
  <c r="F12" i="41"/>
  <c r="F11" i="41"/>
  <c r="F9" i="41"/>
  <c r="D16" i="39"/>
  <c r="Q12" i="17"/>
  <c r="Q19" i="17" s="1"/>
  <c r="BF15" i="17"/>
  <c r="BE18" i="17"/>
  <c r="BE16" i="17"/>
  <c r="BE14" i="17"/>
  <c r="DQ14" i="17" s="1"/>
  <c r="BE11" i="17"/>
  <c r="AT12" i="17"/>
  <c r="AT19" i="17" s="1"/>
  <c r="D12" i="17"/>
  <c r="C12" i="17"/>
  <c r="E23" i="33"/>
  <c r="E31" i="33"/>
  <c r="E18" i="28"/>
  <c r="F18" i="28" s="1"/>
  <c r="D18" i="28"/>
  <c r="F12" i="28"/>
  <c r="F13" i="28"/>
  <c r="F14" i="28"/>
  <c r="F10" i="28"/>
  <c r="F9" i="28"/>
  <c r="F8" i="28"/>
  <c r="DR20" i="17"/>
  <c r="AV12" i="17"/>
  <c r="AV19" i="17" s="1"/>
  <c r="AR12" i="17"/>
  <c r="AR19" i="17" s="1"/>
  <c r="AN12" i="17"/>
  <c r="AN19" i="17" s="1"/>
  <c r="AL12" i="17"/>
  <c r="AL19" i="17" s="1"/>
  <c r="AJ12" i="17"/>
  <c r="AH12" i="17"/>
  <c r="AH19" i="17" s="1"/>
  <c r="AF12" i="17"/>
  <c r="AF19" i="17" s="1"/>
  <c r="AB12" i="17"/>
  <c r="AB19" i="17" s="1"/>
  <c r="Z12" i="17"/>
  <c r="Z19" i="17" s="1"/>
  <c r="X12" i="17"/>
  <c r="X19" i="17" s="1"/>
  <c r="V12" i="17"/>
  <c r="V19" i="17" s="1"/>
  <c r="T12" i="17"/>
  <c r="T19" i="17" s="1"/>
  <c r="R12" i="17"/>
  <c r="R19" i="17" s="1"/>
  <c r="AX12" i="17"/>
  <c r="AX19" i="17" s="1"/>
  <c r="BE20" i="17"/>
  <c r="DQ20" i="17" s="1"/>
  <c r="AU12" i="17"/>
  <c r="AQ12" i="17"/>
  <c r="AQ19" i="17" s="1"/>
  <c r="AM12" i="17"/>
  <c r="AM19" i="17" s="1"/>
  <c r="AK12" i="17"/>
  <c r="AK19" i="17" s="1"/>
  <c r="AI12" i="17"/>
  <c r="AI19" i="17" s="1"/>
  <c r="AG12" i="17"/>
  <c r="AG19" i="17" s="1"/>
  <c r="AE12" i="17"/>
  <c r="AE19" i="17" s="1"/>
  <c r="AA12" i="17"/>
  <c r="AA19" i="17" s="1"/>
  <c r="Y12" i="17"/>
  <c r="Y19" i="17" s="1"/>
  <c r="W12" i="17"/>
  <c r="W19" i="17" s="1"/>
  <c r="U12" i="17"/>
  <c r="U19" i="17" s="1"/>
  <c r="S12" i="17"/>
  <c r="S19" i="17" s="1"/>
  <c r="AS12" i="17"/>
  <c r="AS19" i="17" s="1"/>
  <c r="AW19" i="17"/>
  <c r="AY12" i="17"/>
  <c r="AY19" i="17" s="1"/>
  <c r="BW10" i="17"/>
  <c r="DR10" i="17" s="1"/>
  <c r="DH10" i="17"/>
  <c r="DH12" i="17" s="1"/>
  <c r="BW11" i="17"/>
  <c r="DH13" i="17"/>
  <c r="DH14" i="17"/>
  <c r="DH15" i="17"/>
  <c r="DH16" i="17"/>
  <c r="BF18" i="17"/>
  <c r="BV11" i="17"/>
  <c r="BV12" i="17" s="1"/>
  <c r="CR11" i="17"/>
  <c r="DG10" i="17"/>
  <c r="E24" i="5"/>
  <c r="Y14" i="34"/>
  <c r="Y20" i="34" s="1"/>
  <c r="C16" i="5"/>
  <c r="C7" i="5"/>
  <c r="E31" i="5"/>
  <c r="E63" i="5"/>
  <c r="F63" i="5" s="1"/>
  <c r="E57" i="5"/>
  <c r="E16" i="5"/>
  <c r="E7" i="5"/>
  <c r="D57" i="5"/>
  <c r="D31" i="5"/>
  <c r="D24" i="5"/>
  <c r="D16" i="5"/>
  <c r="D7" i="5"/>
  <c r="F30" i="5"/>
  <c r="F26" i="5"/>
  <c r="F6" i="5"/>
  <c r="C63" i="5"/>
  <c r="C31" i="5"/>
  <c r="C24" i="5"/>
  <c r="E37" i="33"/>
  <c r="E38" i="33"/>
  <c r="E39" i="33"/>
  <c r="E27" i="33"/>
  <c r="E13" i="33"/>
  <c r="E18" i="33"/>
  <c r="E20" i="33"/>
  <c r="E21" i="33"/>
  <c r="E24" i="33"/>
  <c r="E25" i="33"/>
  <c r="E10" i="33"/>
  <c r="E11" i="33"/>
  <c r="E12" i="33"/>
  <c r="C14" i="34"/>
  <c r="E14" i="34"/>
  <c r="I14" i="34"/>
  <c r="I20" i="34" s="1"/>
  <c r="O14" i="34"/>
  <c r="O20" i="34" s="1"/>
  <c r="S14" i="34"/>
  <c r="S20" i="34" s="1"/>
  <c r="K14" i="34"/>
  <c r="K20" i="34" s="1"/>
  <c r="B14" i="34"/>
  <c r="B20" i="34" s="1"/>
  <c r="D14" i="34"/>
  <c r="D20" i="34" s="1"/>
  <c r="F14" i="34"/>
  <c r="F20" i="34" s="1"/>
  <c r="H14" i="34"/>
  <c r="H20" i="34" s="1"/>
  <c r="J14" i="34"/>
  <c r="J20" i="34" s="1"/>
  <c r="L14" i="34"/>
  <c r="L20" i="34" s="1"/>
  <c r="R14" i="34"/>
  <c r="R20" i="34" s="1"/>
  <c r="C57" i="5"/>
  <c r="B8" i="12"/>
  <c r="C18" i="28"/>
  <c r="CW12" i="17"/>
  <c r="CW19" i="17" s="1"/>
  <c r="CJ12" i="17"/>
  <c r="CJ19" i="17" s="1"/>
  <c r="CH12" i="17"/>
  <c r="CH19" i="17" s="1"/>
  <c r="CF12" i="17"/>
  <c r="CF19" i="17" s="1"/>
  <c r="CD12" i="17"/>
  <c r="CD19" i="17" s="1"/>
  <c r="BT12" i="17"/>
  <c r="BT19" i="17" s="1"/>
  <c r="BL12" i="17"/>
  <c r="BL19" i="17" s="1"/>
  <c r="M8" i="12"/>
  <c r="L13" i="12"/>
  <c r="M13" i="12"/>
  <c r="L14" i="12"/>
  <c r="M14" i="12"/>
  <c r="L15" i="12"/>
  <c r="M15" i="12"/>
  <c r="M19" i="12"/>
  <c r="L23" i="12"/>
  <c r="C31" i="12"/>
  <c r="C34" i="12" s="1"/>
  <c r="D27" i="12"/>
  <c r="D31" i="12" s="1"/>
  <c r="D34" i="12" s="1"/>
  <c r="E27" i="12"/>
  <c r="E31" i="12" s="1"/>
  <c r="E34" i="12" s="1"/>
  <c r="F27" i="12"/>
  <c r="F31" i="12" s="1"/>
  <c r="F34" i="12" s="1"/>
  <c r="G27" i="12"/>
  <c r="J31" i="12"/>
  <c r="J34" i="12" s="1"/>
  <c r="K31" i="12"/>
  <c r="K34" i="12" s="1"/>
  <c r="G31" i="12"/>
  <c r="G34" i="12" s="1"/>
  <c r="L33" i="12"/>
  <c r="BM12" i="17"/>
  <c r="BM19" i="17" s="1"/>
  <c r="BU12" i="17"/>
  <c r="BU19" i="17" s="1"/>
  <c r="CG12" i="17"/>
  <c r="CG19" i="17" s="1"/>
  <c r="CI12" i="17"/>
  <c r="CI19" i="17" s="1"/>
  <c r="CK12" i="17"/>
  <c r="CK19" i="17" s="1"/>
  <c r="CP12" i="17"/>
  <c r="CP19" i="17" s="1"/>
  <c r="CQ12" i="17"/>
  <c r="CQ19" i="17" s="1"/>
  <c r="CX12" i="17"/>
  <c r="CX19" i="17" s="1"/>
  <c r="CY12" i="17"/>
  <c r="CY19" i="17" s="1"/>
  <c r="CZ12" i="17"/>
  <c r="CZ19" i="17" s="1"/>
  <c r="DE12" i="17"/>
  <c r="DE19" i="17" s="1"/>
  <c r="N14" i="34"/>
  <c r="N20" i="34" s="1"/>
  <c r="M20" i="34"/>
  <c r="DG12" i="17" l="1"/>
  <c r="DG19" i="17" s="1"/>
  <c r="DQ10" i="17"/>
  <c r="J12" i="17"/>
  <c r="J19" i="17" s="1"/>
  <c r="D64" i="5"/>
  <c r="BW12" i="17"/>
  <c r="BW19" i="17" s="1"/>
  <c r="DQ11" i="17"/>
  <c r="CR12" i="17"/>
  <c r="CR19" i="17" s="1"/>
  <c r="D19" i="17"/>
  <c r="C20" i="34"/>
  <c r="AJ19" i="17"/>
  <c r="BF12" i="17"/>
  <c r="BF19" i="17" s="1"/>
  <c r="M27" i="12"/>
  <c r="M31" i="12" s="1"/>
  <c r="M34" i="12" s="1"/>
  <c r="E20" i="34"/>
  <c r="DQ9" i="17"/>
  <c r="L8" i="12"/>
  <c r="L27" i="12" s="1"/>
  <c r="L31" i="12" s="1"/>
  <c r="L34" i="12" s="1"/>
  <c r="B27" i="12"/>
  <c r="B31" i="12" s="1"/>
  <c r="B34" i="12" s="1"/>
  <c r="C64" i="5"/>
  <c r="DR13" i="17"/>
  <c r="DR9" i="17"/>
  <c r="DQ8" i="17"/>
  <c r="DR7" i="17"/>
  <c r="DQ7" i="17"/>
  <c r="DR8" i="17"/>
  <c r="J7" i="43"/>
  <c r="DH19" i="17"/>
  <c r="CS12" i="17"/>
  <c r="CS19" i="17" s="1"/>
  <c r="F24" i="5"/>
  <c r="F16" i="5"/>
  <c r="F7" i="5"/>
  <c r="F57" i="5"/>
  <c r="AU19" i="17"/>
  <c r="BE12" i="17"/>
  <c r="BE19" i="17" s="1"/>
  <c r="L13" i="41"/>
  <c r="J8" i="43"/>
  <c r="C19" i="17"/>
  <c r="J11" i="43"/>
  <c r="J9" i="43"/>
  <c r="E12" i="43"/>
  <c r="F13" i="41"/>
  <c r="J10" i="43"/>
  <c r="I12" i="43"/>
  <c r="E46" i="33"/>
  <c r="E64" i="5"/>
  <c r="F31" i="5"/>
  <c r="AF20" i="34"/>
  <c r="E9" i="33"/>
  <c r="DR19" i="17" l="1"/>
  <c r="BV19" i="17"/>
  <c r="DQ19" i="17" s="1"/>
  <c r="DQ12" i="17"/>
  <c r="DR12" i="17"/>
  <c r="F64" i="5"/>
  <c r="E8" i="33"/>
  <c r="G19" i="53"/>
  <c r="G35" i="53" s="1"/>
  <c r="M35" i="53" s="1"/>
</calcChain>
</file>

<file path=xl/sharedStrings.xml><?xml version="1.0" encoding="utf-8"?>
<sst xmlns="http://schemas.openxmlformats.org/spreadsheetml/2006/main" count="1816" uniqueCount="830">
  <si>
    <t>Eredeti</t>
  </si>
  <si>
    <t>Előirányzat</t>
  </si>
  <si>
    <t>Megnevezés</t>
  </si>
  <si>
    <t>I. Működési bevételek</t>
  </si>
  <si>
    <t>1. Intézményi működési bevételek</t>
  </si>
  <si>
    <t xml:space="preserve">Módosított </t>
  </si>
  <si>
    <t>– Intézményi működéshez kapcsolódó egyéb bevételek</t>
  </si>
  <si>
    <t>– Intézmények egyéb sajátos bevételei</t>
  </si>
  <si>
    <t>– Általános forgalmi adó bevétel, visszatérülés</t>
  </si>
  <si>
    <t>2.1 Működési célú támogatás értékű bevételek</t>
  </si>
  <si>
    <t>– Magánszemélyek Kommunális adója</t>
  </si>
  <si>
    <t>– Iparűzési adó</t>
  </si>
  <si>
    <t>– Gépjárműadó</t>
  </si>
  <si>
    <t>Önkormányzat összesen</t>
  </si>
  <si>
    <t>– Pótlékok, bírságok</t>
  </si>
  <si>
    <t>III. Felhalmozási és tőke jellegű bevételek</t>
  </si>
  <si>
    <t>IV. Támogatási kölcsönök visszatérülése</t>
  </si>
  <si>
    <t>V. Külső finanszírozás bevételei</t>
  </si>
  <si>
    <t>Módosított</t>
  </si>
  <si>
    <t>Bevételek</t>
  </si>
  <si>
    <t>Kiadások</t>
  </si>
  <si>
    <t>I. Működési kiadások</t>
  </si>
  <si>
    <t>1. Személyi juttatás</t>
  </si>
  <si>
    <t>– ebből kamat bevétel</t>
  </si>
  <si>
    <t>2. Munkaadókat terhelő járulékok</t>
  </si>
  <si>
    <t>2. Támogatásértékű bevételek</t>
  </si>
  <si>
    <t>3. Dologi és egyéb folyó kiadások</t>
  </si>
  <si>
    <t>4. Pénzeszköz átadás és egyéb támogatás</t>
  </si>
  <si>
    <t>– Működési célú pénzeszköz átadás ÁHT-n kívülre</t>
  </si>
  <si>
    <t>– Szoc. pol. juttatások</t>
  </si>
  <si>
    <t>Müködési bevételek összesen:</t>
  </si>
  <si>
    <t>Működési kiadások összesen:</t>
  </si>
  <si>
    <t>II. Felhalmozási és tőke jellegű bevételek</t>
  </si>
  <si>
    <t>II. Felhalmozási és tőke jellegű kiadások</t>
  </si>
  <si>
    <t>2. Támogatási kölcsön visszatérítés</t>
  </si>
  <si>
    <t>Felhalmozási és tőke jellegű bevételek összesen:</t>
  </si>
  <si>
    <t>Felhalmozási és tőke jellegű kiadások összesen:</t>
  </si>
  <si>
    <t>Fejlesztés finanszírozási bevételei</t>
  </si>
  <si>
    <t>2. Külső finanszírozás</t>
  </si>
  <si>
    <t>Finanszírozási bevételek összesen:</t>
  </si>
  <si>
    <t>Finanszírozási kiadások összesen:</t>
  </si>
  <si>
    <t>Fejlesztési  bevételek összesen:</t>
  </si>
  <si>
    <t>Fejlesztési kiadások összesen:</t>
  </si>
  <si>
    <t>Bevételek összesen:</t>
  </si>
  <si>
    <t>Kiadások összesen:</t>
  </si>
  <si>
    <t>Tartalékok</t>
  </si>
  <si>
    <t>2. Beruházási kiadások ÁFÁ-val</t>
  </si>
  <si>
    <t>– Hitel visszafizetés</t>
  </si>
  <si>
    <t>1. Felhalmozási és tőke jellegű bevétel</t>
  </si>
  <si>
    <t>Ssz.</t>
  </si>
  <si>
    <t>Kiadási előirányzat megnevezése</t>
  </si>
  <si>
    <t xml:space="preserve">Eredeti </t>
  </si>
  <si>
    <t>1.</t>
  </si>
  <si>
    <t>2.</t>
  </si>
  <si>
    <t>3.</t>
  </si>
  <si>
    <t>I.</t>
  </si>
  <si>
    <t>4.</t>
  </si>
  <si>
    <t>5.</t>
  </si>
  <si>
    <t>6.</t>
  </si>
  <si>
    <t>7.</t>
  </si>
  <si>
    <t>II.</t>
  </si>
  <si>
    <t>III.</t>
  </si>
  <si>
    <t>Dologi és egyéb folyó kiadások</t>
  </si>
  <si>
    <t>Személyi juttatások összesen:</t>
  </si>
  <si>
    <t>Társadalombiztosítási járulék</t>
  </si>
  <si>
    <t>Munkerőpiaci fogl. Járulék</t>
  </si>
  <si>
    <t xml:space="preserve">Táppénz hozzájárulás </t>
  </si>
  <si>
    <t>Munkaadókat terhelő járulékok áht-n kívülre</t>
  </si>
  <si>
    <t>Készletbeszerzések</t>
  </si>
  <si>
    <t>Szolgáltatások</t>
  </si>
  <si>
    <t>Általános forgalmi adó kiadása</t>
  </si>
  <si>
    <t>IV.</t>
  </si>
  <si>
    <t xml:space="preserve"> Egyéb folyó kiadások összesen:</t>
  </si>
  <si>
    <t>V.</t>
  </si>
  <si>
    <t>VI.</t>
  </si>
  <si>
    <t>Ellátottak pénzbeli juttatásai összesen:</t>
  </si>
  <si>
    <t>Működési célú pénzeszközátadás államháztartáson kívülre</t>
  </si>
  <si>
    <t>Működési célú pénzeszközátadás államháztartáson belülre</t>
  </si>
  <si>
    <t>Felhalmozási célú pénzeszközátadás államháztartáson belülre</t>
  </si>
  <si>
    <t>Társadalom- és szociálpolitikai juttatások</t>
  </si>
  <si>
    <t>VII.</t>
  </si>
  <si>
    <t>VIII.</t>
  </si>
  <si>
    <t>IX.</t>
  </si>
  <si>
    <t>X.</t>
  </si>
  <si>
    <t>Nyugdíjbiztosítási pénzbeli ellátások</t>
  </si>
  <si>
    <t>Egészségbiztosítási Pénzbeli ellátások</t>
  </si>
  <si>
    <t>Munkaerő piaci pénzbeli ellátások</t>
  </si>
  <si>
    <t>Háztartások közvetett támogatása</t>
  </si>
  <si>
    <t>Állami gondozásban lévők pénzbeli juttatásai</t>
  </si>
  <si>
    <t>Középfokú oktatásban résztvevők pénzbeli juttatásai</t>
  </si>
  <si>
    <t>Felsőfokú oktatásban résztvevők pénzbeli juttatásai</t>
  </si>
  <si>
    <t>Felnőtt oktatásban résztvevők pénzbeli juttatásai</t>
  </si>
  <si>
    <t>Ellátottak egyéb pénzbeli juttatásai</t>
  </si>
  <si>
    <t>Ingatlanok felújítása</t>
  </si>
  <si>
    <t>Járművek felújítása</t>
  </si>
  <si>
    <t>Felújítás előzetesen felszámított ÁFA-ja</t>
  </si>
  <si>
    <t>XI.</t>
  </si>
  <si>
    <t>Felújítás összesen:</t>
  </si>
  <si>
    <t>8.</t>
  </si>
  <si>
    <t>9.</t>
  </si>
  <si>
    <t>Intézményi beruházási kiadások</t>
  </si>
  <si>
    <t>Egyéb központi beruházások</t>
  </si>
  <si>
    <t>Lakástámogatás</t>
  </si>
  <si>
    <t>Lakásépítés</t>
  </si>
  <si>
    <t>Beruházási célprogramok</t>
  </si>
  <si>
    <t>Kiemeltjelentőségű beruházások</t>
  </si>
  <si>
    <t>Állami készletek tartalékok felhalmozási kiadásai</t>
  </si>
  <si>
    <t>Pénzügyi befektetések kiadásai</t>
  </si>
  <si>
    <t>Beruházások általános forgalmiadója</t>
  </si>
  <si>
    <t>XII.</t>
  </si>
  <si>
    <t>Felhalmozási és pénzügyi befektetések összesen:</t>
  </si>
  <si>
    <t>Kölcsönök nyújtása és törlesztése</t>
  </si>
  <si>
    <t>Az I. – XII. pontba nem tartozó kiadások összesen:</t>
  </si>
  <si>
    <t>XIII.</t>
  </si>
  <si>
    <t>Kiadások összesen (I – XIII-ig):</t>
  </si>
  <si>
    <t>– Fejlesztési hitel kamata</t>
  </si>
  <si>
    <t>– Céltartalék</t>
  </si>
  <si>
    <t>– Általános tartalék</t>
  </si>
  <si>
    <t xml:space="preserve">III.Finanszírozási kiadások </t>
  </si>
  <si>
    <t>– Nyújtott kölcsön</t>
  </si>
  <si>
    <t>Teljesítés</t>
  </si>
  <si>
    <t>Teljesítés a mód.kv %-ban</t>
  </si>
  <si>
    <t>Cél</t>
  </si>
  <si>
    <t>Sor-szám</t>
  </si>
  <si>
    <t>Alcím</t>
  </si>
  <si>
    <t>Igazgatás</t>
  </si>
  <si>
    <t>Összesen:</t>
  </si>
  <si>
    <t>Összesen</t>
  </si>
  <si>
    <t>Adatok ezer forintban</t>
  </si>
  <si>
    <t>Szakfeladat megnevezése</t>
  </si>
  <si>
    <t>Redszeres gyermekvédelmi támogatás</t>
  </si>
  <si>
    <t>Rendszeres szociális segély</t>
  </si>
  <si>
    <t>Lakásfenntartási támogatás</t>
  </si>
  <si>
    <t>Átmeneti segély</t>
  </si>
  <si>
    <t>Köztemetés</t>
  </si>
  <si>
    <t>Közgyógyellátás</t>
  </si>
  <si>
    <t>ÖSSZESEN:</t>
  </si>
  <si>
    <t>Egyes szociális feladatok kiegészítő támogatása</t>
  </si>
  <si>
    <t>- Gyermekvédelmi támogatás</t>
  </si>
  <si>
    <t>Polgármesteri Hivatal</t>
  </si>
  <si>
    <t>Szakfeladat</t>
  </si>
  <si>
    <t>Közalkalmazott</t>
  </si>
  <si>
    <t>Köztisztviselő</t>
  </si>
  <si>
    <t>Terv</t>
  </si>
  <si>
    <t>Tény</t>
  </si>
  <si>
    <t>adatok: fő</t>
  </si>
  <si>
    <t>ÖNÁLLÓAN MŰKÖDŐ INTÉZMÉNYEK</t>
  </si>
  <si>
    <t>Napközi Otthonos Óvoda</t>
  </si>
  <si>
    <t>8510011 Óvodai nevelés</t>
  </si>
  <si>
    <t>Gondozási Központ Családsegítő és védőnői Szolgálat</t>
  </si>
  <si>
    <t>873011 Időskoruak bentlakásos szociális ellátása</t>
  </si>
  <si>
    <t>881011 Idősek nappali ellátása</t>
  </si>
  <si>
    <t>889922 Házi segítségnyújtás</t>
  </si>
  <si>
    <t>Művelődési Ház és Könyvtár</t>
  </si>
  <si>
    <t>910502 Közművelődési intézmények működése</t>
  </si>
  <si>
    <t>841126 Önkormányzatok igazgatási tevékenysége</t>
  </si>
  <si>
    <t>841403 Város- és községgazdálkodási szolgáltatás</t>
  </si>
  <si>
    <r>
      <t>ÖSSZESEN:</t>
    </r>
    <r>
      <rPr>
        <sz val="10"/>
        <rFont val="Arial"/>
        <family val="2"/>
        <charset val="238"/>
      </rPr>
      <t>:</t>
    </r>
  </si>
  <si>
    <t>890441 Közfoglalkoztatás</t>
  </si>
  <si>
    <t>841112 Önkormányzati jogalkotás</t>
  </si>
  <si>
    <t>Bevétel megnevezése</t>
  </si>
  <si>
    <t>Intézményi működéshez kapcsolódó egyéb bevétel</t>
  </si>
  <si>
    <t>Intézmények egyéb sajátos bevételei</t>
  </si>
  <si>
    <t>ÁFA bevételek</t>
  </si>
  <si>
    <t>Támogatás értékű bevételek</t>
  </si>
  <si>
    <t>Helyi adók</t>
  </si>
  <si>
    <t>Átengedett központi adók</t>
  </si>
  <si>
    <t>Bírság, pótlék egyéb sajátos bevételek</t>
  </si>
  <si>
    <t>I. Működési bevételek összesen:</t>
  </si>
  <si>
    <t>II. Önkormányzatok költségvetési támogatása</t>
  </si>
  <si>
    <t>Polgármesteri Hivatal Összesen</t>
  </si>
  <si>
    <t>Mind Összesen</t>
  </si>
  <si>
    <t>Közvilágítás</t>
  </si>
  <si>
    <t>Lakás támogatás</t>
  </si>
  <si>
    <t>Személyi juttatás</t>
  </si>
  <si>
    <t>Munkaadót terhelő járul.</t>
  </si>
  <si>
    <t>Dologi Kiadás</t>
  </si>
  <si>
    <t>Pénzeszköz átadás</t>
  </si>
  <si>
    <t>Ellátottak juttatása</t>
  </si>
  <si>
    <t>Működési kiadás</t>
  </si>
  <si>
    <t>Felújítás és felhalm.</t>
  </si>
  <si>
    <t>Egyéb kiadás (kölcsön)</t>
  </si>
  <si>
    <t>Ált. tartalék, Céltartalék</t>
  </si>
  <si>
    <t>Mindösszesen</t>
  </si>
  <si>
    <t>Kiadások jogcímenként</t>
  </si>
  <si>
    <t>Ált. tartalék</t>
  </si>
  <si>
    <t>Céltartalék</t>
  </si>
  <si>
    <t>Napköziotthonos Óvoda</t>
  </si>
  <si>
    <t>Gondozási Központ</t>
  </si>
  <si>
    <t>Gondozó ház</t>
  </si>
  <si>
    <t>Nappali sz. ellátás</t>
  </si>
  <si>
    <t>Házigondozás</t>
  </si>
  <si>
    <t>Védőnők</t>
  </si>
  <si>
    <t>Szoc. Étkezés</t>
  </si>
  <si>
    <t>Justh Zsigmond Művelődési Ház és Könyvtár</t>
  </si>
  <si>
    <t>Műv. Ház</t>
  </si>
  <si>
    <t>Közösségi Ház</t>
  </si>
  <si>
    <t>Könyvtár</t>
  </si>
  <si>
    <t>Műv. Ház összesen</t>
  </si>
  <si>
    <t>Foglalkoztatottak + Képviselők együtt</t>
  </si>
  <si>
    <t>Egészségügyi hozzájárulás</t>
  </si>
  <si>
    <t>Gondozási K. Összesen</t>
  </si>
  <si>
    <t>MINDÖSSZESEN:</t>
  </si>
  <si>
    <t>Létszám (fő):</t>
  </si>
  <si>
    <t>G Á D O R O S</t>
  </si>
  <si>
    <t>GÁDOROS ÖSSZESEN</t>
  </si>
  <si>
    <t>ÖNKORMÁNYZAT ÖSSZESEN</t>
  </si>
  <si>
    <t>Önkormányzat</t>
  </si>
  <si>
    <t>Ált. tart</t>
  </si>
  <si>
    <t>Város- és Községg</t>
  </si>
  <si>
    <t>Civil szerv tám</t>
  </si>
  <si>
    <t>Belf-i fin. kiad.(felh. kamat)</t>
  </si>
  <si>
    <t>Foglalkoztatást helyettesítő támogatás</t>
  </si>
  <si>
    <t>Egészségkárosultak rendszeres szociális segélye</t>
  </si>
  <si>
    <t xml:space="preserve">1. Belső finanszírozás </t>
  </si>
  <si>
    <t>Belföldi finanszírozási kiadás (felhalmozott kamat)</t>
  </si>
  <si>
    <t>Gondozási Központ Családsegítő és Védőnői Szolgálat</t>
  </si>
  <si>
    <t>– Beruházás célú támog.értékű bev.fejl.EU-s progr</t>
  </si>
  <si>
    <t>– Beruházás c.támog.értékű bev.ÁHT-n kívülről</t>
  </si>
  <si>
    <t>3. Támogatás értékű felhalm. bevétel</t>
  </si>
  <si>
    <t>4. Beruházások Áfa visszatérülése</t>
  </si>
  <si>
    <t>Működési célú kamat kiadások</t>
  </si>
  <si>
    <t>-Működési hitel (folyószámla)</t>
  </si>
  <si>
    <t>7.Külső finanszírozás</t>
  </si>
  <si>
    <t xml:space="preserve"> -Bérleti díj bevételek </t>
  </si>
  <si>
    <t xml:space="preserve"> -Továbbszámlázott belföldi szolgáltatás</t>
  </si>
  <si>
    <t xml:space="preserve"> -Működési célú kamat bevételek</t>
  </si>
  <si>
    <t>2.2 Önkormányzatok működési támogatása</t>
  </si>
  <si>
    <t>2. Működési célú támogatások államházt.belül.</t>
  </si>
  <si>
    <t>3. Működési célú átvett pénzeszköz államh.kív.</t>
  </si>
  <si>
    <t>4. Közhatalmi bevételek</t>
  </si>
  <si>
    <t>II. Felhalmozási bevételek</t>
  </si>
  <si>
    <t>1. Tárgyi eszközök, immateriális javak értékesítése</t>
  </si>
  <si>
    <t>2. Felhalmozási célú ÁFA visszatérülések</t>
  </si>
  <si>
    <t>3. Felhalmozási célú támogatás értékű bevétel</t>
  </si>
  <si>
    <t>4. Felhalm.célú visszatér.támog.kölcsönök visszatér.</t>
  </si>
  <si>
    <t>III. Belső finanszírozás bevételei</t>
  </si>
  <si>
    <t>IV. Külső finanszírozás bevételei</t>
  </si>
  <si>
    <t>Bérleti díjak</t>
  </si>
  <si>
    <t>Működ.célú tám.ÁHT.belülről</t>
  </si>
  <si>
    <t>Működ.célú tám.ÁHT.kivülről</t>
  </si>
  <si>
    <t>Közhatalmi bevételek</t>
  </si>
  <si>
    <t>II/4. Támog.kölcsönök visszatérülése</t>
  </si>
  <si>
    <t>III. Belső finanszírozás bev.</t>
  </si>
  <si>
    <t>Bérleti díj</t>
  </si>
  <si>
    <t>Működ.célú tám ÁHT.belülről</t>
  </si>
  <si>
    <t>Működ.célú tám ÁHT.kívülről</t>
  </si>
  <si>
    <t>III. Belső finanszírozás bevétele</t>
  </si>
  <si>
    <t>IV.Külső finanszírozás bevétele</t>
  </si>
  <si>
    <t xml:space="preserve">Működ.célú tám.ÁHT.belülről </t>
  </si>
  <si>
    <t xml:space="preserve">Működ.célú tám.ÁHT.kívülről </t>
  </si>
  <si>
    <t>Köhatalmi bevételek</t>
  </si>
  <si>
    <t>II/4. Támogatási kölcsönök visszatérülése</t>
  </si>
  <si>
    <t>Működ.célú tám.ÁHT.kívülről</t>
  </si>
  <si>
    <t>Működ.célú tám.ÁHT belülről</t>
  </si>
  <si>
    <t>II.Felhalmozási és tőke jellegű bevételek</t>
  </si>
  <si>
    <t>III.Belső finanszírozás bevétele</t>
  </si>
  <si>
    <t>Működ.célú támog.ÁHT.belülről</t>
  </si>
  <si>
    <t>Működ.célú támog.ÁHT.kívülről</t>
  </si>
  <si>
    <t xml:space="preserve">III.Belső finanszírozás bevétele </t>
  </si>
  <si>
    <t>IV. Külső finanszírozás bevétele</t>
  </si>
  <si>
    <t>GÁDOROS ÖSSZESEN:</t>
  </si>
  <si>
    <t>Közutak üzemelt</t>
  </si>
  <si>
    <t>Munkaadókat terhelő járulékok össz:</t>
  </si>
  <si>
    <t>Pénzeszközátadás egyéb támogatás össz:</t>
  </si>
  <si>
    <t>Gépek berendezések és felsz. felújítása</t>
  </si>
  <si>
    <t>- ebböl Önkormányzat működési támog.</t>
  </si>
  <si>
    <t>3. Közhatalmi bevételek</t>
  </si>
  <si>
    <t>4. Működés belső finanszírozás bevételei</t>
  </si>
  <si>
    <t>Társadalom és szociálpolitikai juttatások 2014. évi költségvetés kiadásai</t>
  </si>
  <si>
    <t>3. Felhalm.célú pénzeszk.átadás</t>
  </si>
  <si>
    <t>Sorszám</t>
  </si>
  <si>
    <t>Közvetett támogatások</t>
  </si>
  <si>
    <t>Adatok forintban</t>
  </si>
  <si>
    <t>Fő</t>
  </si>
  <si>
    <t>Mértéke</t>
  </si>
  <si>
    <t>Összeg</t>
  </si>
  <si>
    <t>70 éven felüliek (kommunális adó)</t>
  </si>
  <si>
    <t>Tanya, garázs (kommunális adó)</t>
  </si>
  <si>
    <t>Békés megyei Mezőgazdasági Szakigazgatási Hivatal bérleti díj</t>
  </si>
  <si>
    <t>Térítési díjak:</t>
  </si>
  <si>
    <t>– Szociális étkezés</t>
  </si>
  <si>
    <t>– Bentlakásos ellátás</t>
  </si>
  <si>
    <t>Kiadások összesen</t>
  </si>
  <si>
    <t>Bevételek összesen</t>
  </si>
  <si>
    <t>Intézmény</t>
  </si>
  <si>
    <t>Saját bevétel</t>
  </si>
  <si>
    <t>Állami támogatás</t>
  </si>
  <si>
    <t>Intézmény finanszírozás</t>
  </si>
  <si>
    <t>Személyi juttatások</t>
  </si>
  <si>
    <t>Munkaadó-kat terhelő járulékok</t>
  </si>
  <si>
    <t>Dologi kiadások</t>
  </si>
  <si>
    <t>Szociális ellátás kiadásai</t>
  </si>
  <si>
    <t>Justh Zsigmond Művelődési Ház</t>
  </si>
  <si>
    <t>Az Önkormányzat kezességvállalásából fennálló</t>
  </si>
  <si>
    <t>kötelezettségei</t>
  </si>
  <si>
    <t>Szennyvízberuházás érdekében víziközmű hitel felvételhez</t>
  </si>
  <si>
    <t>Kötelezettség-vállalás éve</t>
  </si>
  <si>
    <t>KÖTELEZŐ, ÖNKÉNT VÁLLALT ÉS ÁLLAMIGAZGATÁSI FELADATOK SZERINT</t>
  </si>
  <si>
    <t xml:space="preserve">Bevételek </t>
  </si>
  <si>
    <t>Kötelező feladathoz kapcsolódó</t>
  </si>
  <si>
    <t>Önként vállalt feladathoz kapcsolódó</t>
  </si>
  <si>
    <t>államigaz-gatási feladathoz kapcsolódó</t>
  </si>
  <si>
    <t>Önkormányzat által finanszírozott</t>
  </si>
  <si>
    <t>Művelődési Ház</t>
  </si>
  <si>
    <t>ÖSSZESEN</t>
  </si>
  <si>
    <t xml:space="preserve"> Lakóingatlan bérbeadás</t>
  </si>
  <si>
    <t xml:space="preserve"> Nem Lakóingatlan bérbeadás</t>
  </si>
  <si>
    <t xml:space="preserve"> Város és községgazdálkodás</t>
  </si>
  <si>
    <t xml:space="preserve"> Önkorm. által nyújt. lakás tám.</t>
  </si>
  <si>
    <t xml:space="preserve"> Munk. által nyújt. lakástám.</t>
  </si>
  <si>
    <t xml:space="preserve"> Köztemető fenntartása</t>
  </si>
  <si>
    <t>Önkormányzat elszámolása</t>
  </si>
  <si>
    <t>Ifjúság eü.-i gondozás</t>
  </si>
  <si>
    <t xml:space="preserve"> Igazgatási tevékenység</t>
  </si>
  <si>
    <t xml:space="preserve"> Óvodai intézményi étkeztetés</t>
  </si>
  <si>
    <t xml:space="preserve"> Óvodai nevelés</t>
  </si>
  <si>
    <t xml:space="preserve"> Szállásbiztosítás Idősek Otthona</t>
  </si>
  <si>
    <t xml:space="preserve">Szociális étkeztetés </t>
  </si>
  <si>
    <t>Napközi Oth. Óvoda</t>
  </si>
  <si>
    <t>Polg.Hivatal</t>
  </si>
  <si>
    <t>Gondozási Közp.</t>
  </si>
  <si>
    <t>államigazg. feladathoz kapcs.</t>
  </si>
  <si>
    <t>GÁDOROS NAGYK. ÖNKORM. BEVÉTELI ÉS KIADÁSI ELŐIRÁNYZATAINAK MEGOSZLÁSA</t>
  </si>
  <si>
    <t>Működőképesség megőrzését szolg.kieg.támog.</t>
  </si>
  <si>
    <t>Projekt megnevezése</t>
  </si>
  <si>
    <t>Tárgyévi bevétel</t>
  </si>
  <si>
    <t>Tárgyévi kiadás</t>
  </si>
  <si>
    <t>Képviselő+Polgm.</t>
  </si>
  <si>
    <t>Egyéb bérrend.</t>
  </si>
  <si>
    <t>Felhalmozási célú pénzeszköz átadás</t>
  </si>
  <si>
    <t>Módosítás</t>
  </si>
  <si>
    <t xml:space="preserve">– Egyéb adó </t>
  </si>
  <si>
    <t>Szociális hozzájárulási adó</t>
  </si>
  <si>
    <t>Személyi jövedelemadó</t>
  </si>
  <si>
    <t>Egyéb segélyek</t>
  </si>
  <si>
    <t>Lakásfenntartási támogatás természetben</t>
  </si>
  <si>
    <t>Kedvezményes szociális hozzájárulási adó</t>
  </si>
  <si>
    <t>V. Áht-n belüli államihj. megelőlegezés</t>
  </si>
  <si>
    <t>5. Ellátottak pénzbeli juttatásai</t>
  </si>
  <si>
    <t>6. Tartalékok</t>
  </si>
  <si>
    <t>1. Felújítási kiadások ÁFÁ-val</t>
  </si>
  <si>
    <t>Teljesít</t>
  </si>
  <si>
    <t>V. Megelőlegezés</t>
  </si>
  <si>
    <t>V. Államihj. megelőlegezés</t>
  </si>
  <si>
    <t>Tárgyi eszköz</t>
  </si>
  <si>
    <t>Gépjárműadó mentesség</t>
  </si>
  <si>
    <t>#</t>
  </si>
  <si>
    <t>Gazdasági társaságok száma (db)</t>
  </si>
  <si>
    <t>Befektetett eszközök</t>
  </si>
  <si>
    <t>Befektetett eszk.-ből-Immateriális javak</t>
  </si>
  <si>
    <t>Befektetett eszk.-ből-Tárgyi eszközök</t>
  </si>
  <si>
    <t>Befektetett eszk.-ből:-Befektetett pénzgyi eszközök</t>
  </si>
  <si>
    <t>Befektetett eszk.-ből:-Vagyonkezelésbe átvett eszközök</t>
  </si>
  <si>
    <t>Forgóeszközök</t>
  </si>
  <si>
    <t>Forgóeszközökből:-Készletek</t>
  </si>
  <si>
    <t>Forgóeszközökból:-Követelések</t>
  </si>
  <si>
    <t>Forgóeszközökből:-Értékpapírok</t>
  </si>
  <si>
    <t>Forgóeszközökből:-Pénzeszközök</t>
  </si>
  <si>
    <t>Saját tőke</t>
  </si>
  <si>
    <t>Saját tőkéből:-Jegyzett tőke</t>
  </si>
  <si>
    <t>Saját tőkéből:-Tőketartalék</t>
  </si>
  <si>
    <t>Saját tőkéből:-Eredménytartalék</t>
  </si>
  <si>
    <t>Kötelezettségek összesen:</t>
  </si>
  <si>
    <t>Kötelezettségekből:-Hosszú lejáratú kötelezettségek</t>
  </si>
  <si>
    <t>hosszú lejáratúból:- Tartozások kötvénykibocsátásból</t>
  </si>
  <si>
    <t>hosszú lejáratúból:- Beruházási és fejlesztési hitelek</t>
  </si>
  <si>
    <t>hosszú lejáratúból:- Egyéb hosszú lejáratú hitelek és kötelezettségek</t>
  </si>
  <si>
    <t>hosszú lejáratúból:- Tartós kötelezettségek kapcsolt, vagy egyéb részesedési viszonyban lévő vállalkozással szemben</t>
  </si>
  <si>
    <t>hosszú lejáratúból:- Egyéb hosszú lejáratú kötelezettségek</t>
  </si>
  <si>
    <t>Kötelezettségekből:- Rövid lejáratú kötelezettségek</t>
  </si>
  <si>
    <t>rövid lejáratúból-Rövid lejáratú kölcsönök és hitelek</t>
  </si>
  <si>
    <t>rövid lejáratúból- Vevőktől kapott előlegek</t>
  </si>
  <si>
    <t xml:space="preserve">rövid lejáratúból- Kötelezettségek áruszállításból és szolgáltatásból </t>
  </si>
  <si>
    <t>rövid lejáratúból- rovid lejárató kötelezettségek kapcsolt, vagy egyéb részesedési viszonyban lévő vállalkozssal szemben</t>
  </si>
  <si>
    <t>rövid lejáratúból- Egyéb rövid lejáratú kötelezettségek</t>
  </si>
  <si>
    <t>Mérlegfőösszeg</t>
  </si>
  <si>
    <t>Értékesítés nettó árbevétale</t>
  </si>
  <si>
    <t xml:space="preserve">Üzemi (üzleti) tevékenység eredménye </t>
  </si>
  <si>
    <t>Kifizetett osztalék és részesedés</t>
  </si>
  <si>
    <t>Mérleg szerinti eredmény</t>
  </si>
  <si>
    <t>Óvoda</t>
  </si>
  <si>
    <t>Alaptevékenység költségvetési bevételei</t>
  </si>
  <si>
    <t>Alaptevékenység költségvetési kiadásai</t>
  </si>
  <si>
    <t>I. Alaptevékenység költségvetési egyenlege</t>
  </si>
  <si>
    <t>Alaptevékenység finanszírozási bevételei</t>
  </si>
  <si>
    <t>Alaptevékenység finanszírozási kiadásai</t>
  </si>
  <si>
    <t>II. Alaptevékenység finanszírozási egyenlege</t>
  </si>
  <si>
    <t>A)  Alaptevékenység maradványa</t>
  </si>
  <si>
    <t>Vállakozási tevékenység költségvetési bevételei</t>
  </si>
  <si>
    <t>Vállakozási tevékenység költségvetési kiadásai</t>
  </si>
  <si>
    <t>III. Vállakozási tevékenység költségvetési egyenlege</t>
  </si>
  <si>
    <t>Vállakozási tevékenység finanszírozási bevételei</t>
  </si>
  <si>
    <t>Vállakozási tevékenység finanszírozási kiadásai</t>
  </si>
  <si>
    <t>IV. Vállakozási tevékenység finanszírozási egyenlege</t>
  </si>
  <si>
    <t>B) Vállakozási tevékenység maradványa</t>
  </si>
  <si>
    <t>C) Összes maradvány</t>
  </si>
  <si>
    <t>D) Alaptevékenységkötelezettségvállalással terhelt maradványa</t>
  </si>
  <si>
    <t>E) Alaptevékenység szabad maradványa</t>
  </si>
  <si>
    <t>F) Vállalkozási tevékenységet terhelő befizetési kötelezettség</t>
  </si>
  <si>
    <t>G) Vállalkozási tevékenység felhasználható maradványa</t>
  </si>
  <si>
    <t>Polg. Hivatal</t>
  </si>
  <si>
    <t>előző évi</t>
  </si>
  <si>
    <t xml:space="preserve">Eszközök </t>
  </si>
  <si>
    <t>Vagyoni értékű jogok</t>
  </si>
  <si>
    <t>Szellemi termékek</t>
  </si>
  <si>
    <t>A/1 Immateriális javak</t>
  </si>
  <si>
    <t>Ingatlanok</t>
  </si>
  <si>
    <t>Gépek</t>
  </si>
  <si>
    <t>Tenyészállatok</t>
  </si>
  <si>
    <t>Beruházások</t>
  </si>
  <si>
    <t>A/2 Tárgyieszközök</t>
  </si>
  <si>
    <t>Tartós  részesedések</t>
  </si>
  <si>
    <t>Értékpapírok</t>
  </si>
  <si>
    <t>A/III Befektetett pénzügyi eszközök</t>
  </si>
  <si>
    <t>A/IV Koncesszióba,vagyonkezelésbe adott eszközök</t>
  </si>
  <si>
    <t>A) Nemzetivagyonba Tartozó Befektetett Eszközök</t>
  </si>
  <si>
    <t>B/1 Készletek</t>
  </si>
  <si>
    <t>B/II Értékpapirok</t>
  </si>
  <si>
    <t>B) Nemzeti Vagyonba Tartozó Forgóeszközök</t>
  </si>
  <si>
    <t>Hosszú lejáratú betétek</t>
  </si>
  <si>
    <t>Pénztárak</t>
  </si>
  <si>
    <t>Forintszámlák</t>
  </si>
  <si>
    <t>Idegen pénzeszközök</t>
  </si>
  <si>
    <t>C) Pénzeszközök</t>
  </si>
  <si>
    <t>D/II Költségvetési évet követően esedékes követelés</t>
  </si>
  <si>
    <t>Adott előlegek</t>
  </si>
  <si>
    <t>D/III Követelés jellegű elszámolás</t>
  </si>
  <si>
    <t>D Követelések</t>
  </si>
  <si>
    <t>F) Aktív időbeli elszámolások</t>
  </si>
  <si>
    <t>ESZKÖZÖK ÖSSZESEN:</t>
  </si>
  <si>
    <t>Források</t>
  </si>
  <si>
    <t>G/I Nemzeti vagyon induláskori értéke</t>
  </si>
  <si>
    <t>G/II Nemzeti vagyon változásai</t>
  </si>
  <si>
    <t>G/III Egyéb eszköz induláskori értéke és változásai</t>
  </si>
  <si>
    <t>G/IVFelhalmozott eredmény</t>
  </si>
  <si>
    <t>G/VI Mérleg szerinti eredmény</t>
  </si>
  <si>
    <t>G Saját tőke</t>
  </si>
  <si>
    <t>H/I Költségvetési évben esedékes kötelezettség</t>
  </si>
  <si>
    <t>H/II Költségvetési évet követően esedékes  kötelezettség</t>
  </si>
  <si>
    <t>H/III Kötelezettség jellegű sajátos elszámolás</t>
  </si>
  <si>
    <t>H) Kötelezettségek</t>
  </si>
  <si>
    <t>FORRÁSOK ÖSSZESEN:</t>
  </si>
  <si>
    <t>01</t>
  </si>
  <si>
    <t>Közhatalmi eredményszemléletű bevétel</t>
  </si>
  <si>
    <t>02</t>
  </si>
  <si>
    <t>Eszközök értékesítése esz. Bevételei</t>
  </si>
  <si>
    <t>03</t>
  </si>
  <si>
    <t>Tevékenység egyéb esz. bevétele</t>
  </si>
  <si>
    <t>I</t>
  </si>
  <si>
    <t>Tevékenység nettó esz. bevétele</t>
  </si>
  <si>
    <t>04</t>
  </si>
  <si>
    <t>Saját termelésű készlet áll. változása</t>
  </si>
  <si>
    <t>05</t>
  </si>
  <si>
    <t>Saját előállítású eszközök aktivált értéke</t>
  </si>
  <si>
    <t>II</t>
  </si>
  <si>
    <t>Aktivált saját teljesítmények értéke</t>
  </si>
  <si>
    <t>06</t>
  </si>
  <si>
    <t>Központi működési támogatások</t>
  </si>
  <si>
    <t>07</t>
  </si>
  <si>
    <t>Egyéb működési támogatások</t>
  </si>
  <si>
    <t>08</t>
  </si>
  <si>
    <t>Különféle egyéb esz. Bevételek</t>
  </si>
  <si>
    <t>III</t>
  </si>
  <si>
    <t>Egyéb eredmény szemléletű bevételek</t>
  </si>
  <si>
    <t>09</t>
  </si>
  <si>
    <t>Anyag költség</t>
  </si>
  <si>
    <t>10</t>
  </si>
  <si>
    <t>Igénybe vett szolgáltatások értéke</t>
  </si>
  <si>
    <t>11</t>
  </si>
  <si>
    <t>Eladott árúk beszerzési értéke</t>
  </si>
  <si>
    <t>12</t>
  </si>
  <si>
    <t>Eladott (közvetített) szolgáltatások értéke</t>
  </si>
  <si>
    <t>IV</t>
  </si>
  <si>
    <t>Anyag jellegű ráfordítások</t>
  </si>
  <si>
    <t>Bérköltség</t>
  </si>
  <si>
    <t>Személyi jellegű egyéb kifizetések</t>
  </si>
  <si>
    <t>Bérjárulékok</t>
  </si>
  <si>
    <t>V</t>
  </si>
  <si>
    <t>Személyi jellegű ráfordítások</t>
  </si>
  <si>
    <t>VI</t>
  </si>
  <si>
    <t>Értékcsökkenési leírás</t>
  </si>
  <si>
    <t>VII</t>
  </si>
  <si>
    <t>Egyéb ráfordítások</t>
  </si>
  <si>
    <t>A)</t>
  </si>
  <si>
    <t>TEVÉKENYSÉGEK EREDMÉNYE</t>
  </si>
  <si>
    <t>Kapott osztalék</t>
  </si>
  <si>
    <t xml:space="preserve">Kapott kamatok </t>
  </si>
  <si>
    <t>Pénzügyi műveletek egyéb esz. bevételei</t>
  </si>
  <si>
    <t>18a</t>
  </si>
  <si>
    <t>-ebből árfolyam nyereség</t>
  </si>
  <si>
    <t>VIII</t>
  </si>
  <si>
    <t>Pénzügyi műveletek esz. bevételei</t>
  </si>
  <si>
    <t>Fizetendő kamatok</t>
  </si>
  <si>
    <t>Részesedések, értékpapirok értékvesztése</t>
  </si>
  <si>
    <t>Pénzügyi műveletek egyéb ráfordításai</t>
  </si>
  <si>
    <t>21a</t>
  </si>
  <si>
    <t>-ebből árfolyam veszteség</t>
  </si>
  <si>
    <t>IX</t>
  </si>
  <si>
    <t>Pénzügyi műveletek ráfordításai</t>
  </si>
  <si>
    <t>B)</t>
  </si>
  <si>
    <t>PÉNZÜGYIMŰVELETEK EREDMÉNYE</t>
  </si>
  <si>
    <t>C)</t>
  </si>
  <si>
    <t>SZOKÁSOS EREDMÉNY</t>
  </si>
  <si>
    <t>Felhalmozási célú támogatások esz. bevét.</t>
  </si>
  <si>
    <t>Külön féle esz. Bevétel</t>
  </si>
  <si>
    <t>X</t>
  </si>
  <si>
    <t>Rendkívüli eredmény szemléletű bevétel</t>
  </si>
  <si>
    <t>XI</t>
  </si>
  <si>
    <t>Rendkívüli ráfordítások</t>
  </si>
  <si>
    <t>D)</t>
  </si>
  <si>
    <t>RENDKÍVÜLI EREDMÉNY</t>
  </si>
  <si>
    <t>E)</t>
  </si>
  <si>
    <t>MÉRLEG SZERINTI EREDMÉNY</t>
  </si>
  <si>
    <t>Az Önkormányzat hitel felvételből fennálló</t>
  </si>
  <si>
    <t>Lejárat időpontja</t>
  </si>
  <si>
    <t xml:space="preserve"> -Mezőgazdasági termények értékesítése</t>
  </si>
  <si>
    <t>Általános tartalék</t>
  </si>
  <si>
    <t>Céltatalék fejlesztéshez</t>
  </si>
  <si>
    <t>ÁHT.-n belüli megelőlegezés visszafizetése</t>
  </si>
  <si>
    <t xml:space="preserve"> </t>
  </si>
  <si>
    <t>Mósosít</t>
  </si>
  <si>
    <t>Startmunka mintaprogram</t>
  </si>
  <si>
    <t>Start Közfogl.</t>
  </si>
  <si>
    <t>Zöldterület kez</t>
  </si>
  <si>
    <t>Köztemető fenn</t>
  </si>
  <si>
    <t>10.</t>
  </si>
  <si>
    <t>Megelőleg.visszafiz.</t>
  </si>
  <si>
    <t>Bentlakásos intézmény fejlesztése  K-2014-TIOP-3.4.2-11/1-0037996/307 számú pályázat</t>
  </si>
  <si>
    <t>Gádoros SE</t>
  </si>
  <si>
    <t>SILVER Tánccsoport Egyesület</t>
  </si>
  <si>
    <t>Gyermeknap</t>
  </si>
  <si>
    <t>Kötelező hozzájárulások (tagdíjak)</t>
  </si>
  <si>
    <t>4. Fejlesztési céltartalék</t>
  </si>
  <si>
    <t>Megelőlegezés visszafizetése</t>
  </si>
  <si>
    <t>Hitel felvét időp.</t>
  </si>
  <si>
    <t>Ivóvízminőség-javító program KEOP-1.3.0/09-11-2012-0009</t>
  </si>
  <si>
    <t>Bevétel teljesítése</t>
  </si>
  <si>
    <t>Kiadás teljesítése</t>
  </si>
  <si>
    <t>- Házi segítségnyújtás</t>
  </si>
  <si>
    <t>2016. év</t>
  </si>
  <si>
    <t>Gádoros Nagyközségi Önkormányzat 2016. évi Európai Uniós projektjei</t>
  </si>
  <si>
    <t>Adatok  forintban</t>
  </si>
  <si>
    <t>2016. év adata- Többségi helyi önkormányzati/társulási/térségi fejlesztési tanácsi tulajdonú gazdasági társaságok</t>
  </si>
  <si>
    <t>Tájház</t>
  </si>
  <si>
    <t>Jogalkotás</t>
  </si>
  <si>
    <t>Szünidei étkezés</t>
  </si>
  <si>
    <t>Törvény szerinti illetmények</t>
  </si>
  <si>
    <t>Nyugdíjas Klub</t>
  </si>
  <si>
    <t>Polgárőrség</t>
  </si>
  <si>
    <t>Adat forintban</t>
  </si>
  <si>
    <t>Gondozási Központ összesen</t>
  </si>
  <si>
    <t xml:space="preserve"> Háziorvosi, fogorvosi , védönöi alapellátás</t>
  </si>
  <si>
    <t xml:space="preserve">  Talajterhelési díj</t>
  </si>
  <si>
    <t>V. Áht-n belüli állami. megelőlegezés</t>
  </si>
  <si>
    <t>Lekötött tartalék</t>
  </si>
  <si>
    <t xml:space="preserve">   </t>
  </si>
  <si>
    <t>Kríziskeret</t>
  </si>
  <si>
    <t>Gondozási központ</t>
  </si>
  <si>
    <t>Felhasználási kötöttséggel járó állami hozzájárulások 2017. év</t>
  </si>
  <si>
    <t>Motoros Egyesület</t>
  </si>
  <si>
    <t>Hitel összege 2017. 12. 31-én</t>
  </si>
  <si>
    <t>Gádoros Nagyközségi Önkormányzat 2017. évi maradvány kimutatása</t>
  </si>
  <si>
    <t xml:space="preserve">  </t>
  </si>
  <si>
    <t>Gádoros Nagyközségi Önkormányzat 2017. évi eredmény kimutatása</t>
  </si>
  <si>
    <t xml:space="preserve">      </t>
  </si>
  <si>
    <t>2017. év adata- Többségi helyi önkormányzati/társulási/térségi fejlesztési tanácsi tulajdonú gazdasági társaságok</t>
  </si>
  <si>
    <t>A helyi önkorm., társulás, térségi fejl. tanács tulajdonában álló gt. tárgyévet megelőző, lezárt két üzleti évének számviteli beszámoló szerinti adatai ezer forintban</t>
  </si>
  <si>
    <t>Működési célú pénze. átadás ÁHT-n belülre</t>
  </si>
  <si>
    <t>Közfoglalkoztatás</t>
  </si>
  <si>
    <t>Egyéb felhalmozási célú támogatás</t>
  </si>
  <si>
    <t xml:space="preserve">  Idegenforgalmi adó</t>
  </si>
  <si>
    <t>Módosít</t>
  </si>
  <si>
    <t>12.</t>
  </si>
  <si>
    <t>13.</t>
  </si>
  <si>
    <t>15.</t>
  </si>
  <si>
    <t>16.</t>
  </si>
  <si>
    <t>17.</t>
  </si>
  <si>
    <t>18.</t>
  </si>
  <si>
    <t>19.</t>
  </si>
  <si>
    <t>– Részesedés értékesítése</t>
  </si>
  <si>
    <t>Kommunikációs szolgáltatás</t>
  </si>
  <si>
    <t>Egyéb dologi kiadások</t>
  </si>
  <si>
    <t>Elvonások és befizetések</t>
  </si>
  <si>
    <t>Kiküldetés, reprezentáció, reklám kiadások</t>
  </si>
  <si>
    <t xml:space="preserve"> Klub</t>
  </si>
  <si>
    <t>Bursa Hungarika</t>
  </si>
  <si>
    <t>Falunap</t>
  </si>
  <si>
    <t>Hagyományőrző és Faluszépítő Egyesület</t>
  </si>
  <si>
    <t>Nagykapu, útburkolat pótlása</t>
  </si>
  <si>
    <t>Házi segítségnyújtás</t>
  </si>
  <si>
    <t>14.</t>
  </si>
  <si>
    <t>20.</t>
  </si>
  <si>
    <t>21.</t>
  </si>
  <si>
    <t>22.</t>
  </si>
  <si>
    <t>23.</t>
  </si>
  <si>
    <t>24.</t>
  </si>
  <si>
    <t>- Maradvány</t>
  </si>
  <si>
    <t>Tannyagondnok</t>
  </si>
  <si>
    <t>107055 Tanyagondnok</t>
  </si>
  <si>
    <t>Bentlakásos Gondozási Központ</t>
  </si>
  <si>
    <t>Védőnői szolgálat</t>
  </si>
  <si>
    <t>Szociális étkezés</t>
  </si>
  <si>
    <t>11.</t>
  </si>
  <si>
    <t>Piac üzemeltetése</t>
  </si>
  <si>
    <t>Civil szervezetek</t>
  </si>
  <si>
    <t>Birkózó SE</t>
  </si>
  <si>
    <t>Egyebek</t>
  </si>
  <si>
    <t>Orosházi Kistérség (Orvosi ügyelet)</t>
  </si>
  <si>
    <t>Testvértelepülési kapcsolatok</t>
  </si>
  <si>
    <t>Kaminon húzó verseny</t>
  </si>
  <si>
    <t>Összsen</t>
  </si>
  <si>
    <t>Tüzelő vásárlás önerő, karácsonyi csomagok, pénzbeni támogatás</t>
  </si>
  <si>
    <t>D/I Költségvetési évben esedékes követelés</t>
  </si>
  <si>
    <t>E) Egyéb sajátos elszámolások</t>
  </si>
  <si>
    <t>I) Kincstári számlavezetéssel kapcsolatos elszámolás</t>
  </si>
  <si>
    <t>J) Passzív időbeli elhatárolások</t>
  </si>
  <si>
    <t>Kéményseprő.-Ip.Közszolg.</t>
  </si>
  <si>
    <t>ebből: EMVA- tól kapott támogatás</t>
  </si>
  <si>
    <t>– ebből: NEAK-tól átvett működési célú támogatás</t>
  </si>
  <si>
    <t xml:space="preserve"> - Folyószámla hitel felvétel ÁHT-n kívülről</t>
  </si>
  <si>
    <t xml:space="preserve"> - Fejlesztési hitel felvétel ÁHT- kívülről</t>
  </si>
  <si>
    <t>Módos.</t>
  </si>
  <si>
    <t>Háziorvos, Gyerekorv</t>
  </si>
  <si>
    <t>NEAK támogatás továbbadása (házio. gyereko)</t>
  </si>
  <si>
    <t>Nyári napközi</t>
  </si>
  <si>
    <t>Város és községgazdálkodás</t>
  </si>
  <si>
    <t>Tető szigetelés</t>
  </si>
  <si>
    <t>107051 Szociális étkezés</t>
  </si>
  <si>
    <t>Háziorvosi és gyermekorvosi alapszolgáltatás</t>
  </si>
  <si>
    <t>– ebből NEAK-tól átvett támogatás</t>
  </si>
  <si>
    <t>Folyószámla hitel</t>
  </si>
  <si>
    <t>Nappali szociális ellátás ( Klub )</t>
  </si>
  <si>
    <t>Falugondnoki szolgálat</t>
  </si>
  <si>
    <t>ÖSSZESEN (1+…...+4)</t>
  </si>
  <si>
    <t>Gyermekvédelmi támogatás</t>
  </si>
  <si>
    <t xml:space="preserve"> Megnevezés</t>
  </si>
  <si>
    <t>Viseletvarró és Díszítő Szakkör</t>
  </si>
  <si>
    <t>25.</t>
  </si>
  <si>
    <t>26.</t>
  </si>
  <si>
    <t>27.</t>
  </si>
  <si>
    <t>Eü. Jogviszony</t>
  </si>
  <si>
    <t>6. sor részleteiben:</t>
  </si>
  <si>
    <t xml:space="preserve">                                  - Beiskolázási támogatás              </t>
  </si>
  <si>
    <t xml:space="preserve">                                  - Karácsonyi támogatás idősek</t>
  </si>
  <si>
    <t xml:space="preserve">                                  - Karácsonyi támogatás gyerekek</t>
  </si>
  <si>
    <t xml:space="preserve">                                  - Barnakőszén</t>
  </si>
  <si>
    <t>További rendez. (éjszakai foci, mikulás )</t>
  </si>
  <si>
    <t>28.</t>
  </si>
  <si>
    <t>29.</t>
  </si>
  <si>
    <t>30.</t>
  </si>
  <si>
    <t>31.</t>
  </si>
  <si>
    <t>32.</t>
  </si>
  <si>
    <t>33.</t>
  </si>
  <si>
    <t xml:space="preserve"> Statisztikai szolg.</t>
  </si>
  <si>
    <t xml:space="preserve">        </t>
  </si>
  <si>
    <t>13</t>
  </si>
  <si>
    <t>19a</t>
  </si>
  <si>
    <t>22a</t>
  </si>
  <si>
    <t>Aktív időbeli elhatárolás</t>
  </si>
  <si>
    <t>Eszközök (aktívák) összesen:</t>
  </si>
  <si>
    <t>Adózott eredmény</t>
  </si>
  <si>
    <t>Passziv időbeli elhatárolások</t>
  </si>
  <si>
    <t>Források (passzívák) összesen:</t>
  </si>
  <si>
    <t xml:space="preserve">Óvoda </t>
  </si>
  <si>
    <t>Műv.Ház</t>
  </si>
  <si>
    <t>Gond.Közp.</t>
  </si>
  <si>
    <t>Immateriális javak összesen</t>
  </si>
  <si>
    <t>Bruttó érték</t>
  </si>
  <si>
    <t>Értékcsökkenés</t>
  </si>
  <si>
    <t>Nettó érték</t>
  </si>
  <si>
    <t>Ingatlanok: Földterületek</t>
  </si>
  <si>
    <t>Ingatlanok: Telkek</t>
  </si>
  <si>
    <t>Ingatlanok: Egyéb épületek</t>
  </si>
  <si>
    <t>Ingatlanok: Egyéb építmények</t>
  </si>
  <si>
    <t>Ingatlanok összesen</t>
  </si>
  <si>
    <t>Gépek, berend, felsz, járművek: Egyéb</t>
  </si>
  <si>
    <t>34.</t>
  </si>
  <si>
    <t>35.</t>
  </si>
  <si>
    <t>36.</t>
  </si>
  <si>
    <t>37.</t>
  </si>
  <si>
    <t>38.</t>
  </si>
  <si>
    <t>39.</t>
  </si>
  <si>
    <t>40.</t>
  </si>
  <si>
    <t>41.</t>
  </si>
  <si>
    <t>Gépek, berend, felsz, járművek összesen</t>
  </si>
  <si>
    <t>42.</t>
  </si>
  <si>
    <t>43.</t>
  </si>
  <si>
    <t>44.</t>
  </si>
  <si>
    <t>45.</t>
  </si>
  <si>
    <t>46.</t>
  </si>
  <si>
    <t>Készletek és állatok</t>
  </si>
  <si>
    <t>47.</t>
  </si>
  <si>
    <t xml:space="preserve"> Bruttó érték</t>
  </si>
  <si>
    <t xml:space="preserve"> Értékcsökkenés</t>
  </si>
  <si>
    <t xml:space="preserve"> Nettó érték</t>
  </si>
  <si>
    <t>0-ra leírt Bruttó érték</t>
  </si>
  <si>
    <t>0-ra leírt Értékcsökkenés</t>
  </si>
  <si>
    <t>0-ra leírt Nettó érték</t>
  </si>
  <si>
    <t>Állatok Bruttó értéke</t>
  </si>
  <si>
    <t>Készletek  Bruttó érték</t>
  </si>
  <si>
    <t>Békés megyei Mezőgazdasági Szakigazgatási Hivatal</t>
  </si>
  <si>
    <t>Mozgáskorlátozott Egyesület</t>
  </si>
  <si>
    <t>Gádorosi Motoros Egyesület</t>
  </si>
  <si>
    <t>Máltai Szeretet Szolgálat</t>
  </si>
  <si>
    <t>Kondisok</t>
  </si>
  <si>
    <t>Roma Nemzetiségi Önkormányzat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</si>
  <si>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</si>
  <si>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</si>
  <si>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</si>
  <si>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</si>
  <si>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</si>
  <si>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</si>
  <si>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</si>
  <si>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</si>
  <si>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</si>
  <si>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</si>
  <si>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</si>
  <si>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</si>
  <si>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</si>
  <si>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Önkormányzatok működési támogatásai</t>
  </si>
  <si>
    <t>Működési célú támogatások ÁH-on belül</t>
  </si>
  <si>
    <t>Felhalmozási célú támogatások ÁH-on belül</t>
  </si>
  <si>
    <t>Működési bevételek</t>
  </si>
  <si>
    <t>Működ. c. átvett pénzeszköz</t>
  </si>
  <si>
    <t>Felhalmozási célú átvett pénzeszközök</t>
  </si>
  <si>
    <t>Finanszírozási bevételek</t>
  </si>
  <si>
    <t>Munkaadókat terhelő járulékok és szociális hozzájárulási adó</t>
  </si>
  <si>
    <t>Dologi  kiadások</t>
  </si>
  <si>
    <t>Ellátottak pénzbeli juttatásai</t>
  </si>
  <si>
    <t xml:space="preserve"> Egyéb működési célú kiadások</t>
  </si>
  <si>
    <t>Felújítások</t>
  </si>
  <si>
    <t>Egyéb felhalmozási kiadások</t>
  </si>
  <si>
    <t>Finanszírozási kiadások</t>
  </si>
  <si>
    <t>Egyenleg</t>
  </si>
  <si>
    <t>Maradvány igényb.</t>
  </si>
  <si>
    <t>Áht-n belüli megelőlegezés</t>
  </si>
  <si>
    <t>ÁHT-n belüli megelőlegezés visszafiz.</t>
  </si>
  <si>
    <t>Kóbor állatok gondozása</t>
  </si>
  <si>
    <t>7. osztályosok kirándulás támogatása</t>
  </si>
  <si>
    <t>Pünkösdi Zarándoklatért Egyesület</t>
  </si>
  <si>
    <t>Paczuk Ádám támogatása</t>
  </si>
  <si>
    <t>Mece Zum Babák támogatása</t>
  </si>
  <si>
    <t>Int. Étkeztetés  Óvoda</t>
  </si>
  <si>
    <t>Int.Étkezés Bölcsőde</t>
  </si>
  <si>
    <t>Óvodai Nevelés</t>
  </si>
  <si>
    <t>Bölcsődei nevelés</t>
  </si>
  <si>
    <t>Teljes</t>
  </si>
  <si>
    <t>Módos</t>
  </si>
  <si>
    <t>Ifjúság védelem</t>
  </si>
  <si>
    <t>Zöldterület kezelés</t>
  </si>
  <si>
    <t>Energetikai felújítás</t>
  </si>
  <si>
    <t>Hivatal belső felújítás</t>
  </si>
  <si>
    <t>Temető infrastruktúrális fejlesztés</t>
  </si>
  <si>
    <t>Tárgyi eszköz beszerzés</t>
  </si>
  <si>
    <t>104031 Bölcsődei nevelés</t>
  </si>
  <si>
    <t>Felhalmoz. bev.</t>
  </si>
  <si>
    <t>2023. év adata- Többségi helyi önkormányzati/társulási/térségi fejlesztési tanácsi tulajdonú gazdasági társaságok</t>
  </si>
  <si>
    <t xml:space="preserve"> Maradvány működési célú igénybevétele</t>
  </si>
  <si>
    <t xml:space="preserve"> Maradvány felhalmozási célú igénybevétele</t>
  </si>
  <si>
    <t>2024.ÉVI BEVÉTELEK ÖSSZESEN:</t>
  </si>
  <si>
    <t>2024. évi  költségvetési  bevételei</t>
  </si>
  <si>
    <t>Belföldi finanszírozás kiadásai</t>
  </si>
  <si>
    <t>GÁDOROS 2024. évi költségvetési kiadásai</t>
  </si>
  <si>
    <t xml:space="preserve">                                  - Szén szállítás költsége</t>
  </si>
  <si>
    <t>Társadalom és szociálp. juttatás 2024. évi költségvetés kiadásai</t>
  </si>
  <si>
    <t>Dr. Hidasi László Nyugdíjas Egyesület</t>
  </si>
  <si>
    <t>Széchenyi István Lótenyésztési Egyesület</t>
  </si>
  <si>
    <t>Alföld Slow Egyesület</t>
  </si>
  <si>
    <t>Gazdanap</t>
  </si>
  <si>
    <t>Önkorm. által nyújtött 2024. évi költségvetés támogatási kiadásai</t>
  </si>
  <si>
    <t>Nappali ellátás- Klub</t>
  </si>
  <si>
    <t>Tető javítás</t>
  </si>
  <si>
    <t>Külterületi helyi közút fejlesztés</t>
  </si>
  <si>
    <t>Belterületi útak fejlesztése</t>
  </si>
  <si>
    <t>Csapadékvíz elvezetése</t>
  </si>
  <si>
    <t>Nagy u. 76 garázsrész</t>
  </si>
  <si>
    <t>Előző évi maradvány igénybevétele</t>
  </si>
  <si>
    <t>2024. évi költségvetés felújítási kiadásai</t>
  </si>
  <si>
    <t>Tárgyi eszközök és informatikai eszközök beszerzés</t>
  </si>
  <si>
    <t>Informatikai eszközök és tárgyi eszközök beszerzés</t>
  </si>
  <si>
    <t>3 db szavazófülke, kávéfőző</t>
  </si>
  <si>
    <t>MFP önkormányzati fejlesztést segítő eszköz beszerzés</t>
  </si>
  <si>
    <t>Házi gondozás</t>
  </si>
  <si>
    <t>Kerékpárok beszerzése</t>
  </si>
  <si>
    <t>Közút fenntartás</t>
  </si>
  <si>
    <t>Külterületi földút Önerő 122/2023. KT. Határozat</t>
  </si>
  <si>
    <t>START Hidraulikus hótoló, ágaprító kés, talicska, kapa</t>
  </si>
  <si>
    <t>6 db ponyva 3x3m</t>
  </si>
  <si>
    <t>TOP PLUSZ élhetőbb települések támogatásának visszafizetése</t>
  </si>
  <si>
    <t>TOP PLUSZ Tót asszony épületének energetikai felújítás támogatásának visszafizetése</t>
  </si>
  <si>
    <t>Szalag függöny</t>
  </si>
  <si>
    <t>Hikvision IP Kemera + tartó</t>
  </si>
  <si>
    <t>Kerítés készítéshez anyagok</t>
  </si>
  <si>
    <t>2024. évi költségvetés beruházási kiadásai</t>
  </si>
  <si>
    <t xml:space="preserve"> 2024. évi  költségvetés kiadásai</t>
  </si>
  <si>
    <t>2024. évi  költségvetés kiadásai</t>
  </si>
  <si>
    <t>2024. évi  költségvetés kiadások</t>
  </si>
  <si>
    <t>2024. évi költségvetés kiadásai</t>
  </si>
  <si>
    <t xml:space="preserve"> 2024. évi költségvetés kiadásai</t>
  </si>
  <si>
    <t>Önkorm és EU választás</t>
  </si>
  <si>
    <t>Közfoglalkoztat.</t>
  </si>
  <si>
    <t>2024. évi  költségvetési bevételek</t>
  </si>
  <si>
    <t xml:space="preserve"> 2024. évi költségvetési bevételek</t>
  </si>
  <si>
    <t>2024. évi költségvetési bevételek</t>
  </si>
  <si>
    <t xml:space="preserve"> Művelődési Ház</t>
  </si>
  <si>
    <t xml:space="preserve">     Könyvtár</t>
  </si>
  <si>
    <t xml:space="preserve"> Közösségi ház</t>
  </si>
  <si>
    <t>2024 . évi költségvetési  bevételek</t>
  </si>
  <si>
    <t xml:space="preserve">2024. ÉVI KÖLTSÉGVETÉSI BEVÉTELEK </t>
  </si>
  <si>
    <t>2024. évi</t>
  </si>
  <si>
    <t>Gádoros Nagyközségi Önkormányzat 2024. évi eredmény kimutatása</t>
  </si>
  <si>
    <t>Gádoros Nagyközségi Önkormányzat 2024. évi maradvány kimutatása</t>
  </si>
  <si>
    <t>Gádoros Nagyközségi Önkormányzata és intézményei 2024. évi mérlege</t>
  </si>
  <si>
    <t>Felhasználási kötöttséggel járó állami hozzájárulások 2024. év</t>
  </si>
  <si>
    <t>A Gondozási Központ részleteiben 2024. év</t>
  </si>
  <si>
    <t>Az Óvoda részleteiben 2024. év</t>
  </si>
  <si>
    <t>Óvodai nevelés</t>
  </si>
  <si>
    <t>Óvodai és bölcsődei étkeztetés</t>
  </si>
  <si>
    <t>ÖSSZESEN (1+…...+3)</t>
  </si>
  <si>
    <t>ÖSSZESEN (1+…...+5)</t>
  </si>
  <si>
    <t>Intézmények finanszírozása 2024. év</t>
  </si>
  <si>
    <t xml:space="preserve">                                                                                  2024. évi költségvetési bevételek</t>
  </si>
  <si>
    <t xml:space="preserve">                                                                                            Önkormányzat</t>
  </si>
  <si>
    <t>Gádoros Nagyközség Önkormányzata és intézményei dolgozói létszámának alakulása 2024. évi költségvetésben</t>
  </si>
  <si>
    <t>2024. évi költségvetés működési és felhalmozási bevételek és kiadások mérlegszerű bemutatása</t>
  </si>
  <si>
    <t>2024. év</t>
  </si>
  <si>
    <t>Az Önkormányzat és költségvetési szervei 2024. évi Vagyonkimutatása</t>
  </si>
  <si>
    <t>2024. év adata- Többségi helyi önkormányzati/társulási/térségi fejlesztési tanácsi tulajdonú gazdasági társaságok</t>
  </si>
  <si>
    <t>Előirányzat felhasználási ütemterv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</si>
</sst>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_-* #,##0\ _F_t_-;\-* #,##0\ _F_t_-;_-* &quot;-&quot;??\ _F_t_-;_-@_-"/>
    <numFmt numFmtId="166" formatCode="#,##0\ _F_t"/>
    <numFmt numFmtId="167" formatCode="#,###"/>
  </numFmts>
  <fonts count="5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Times New Roman CE"/>
      <charset val="238"/>
    </font>
    <font>
      <b/>
      <sz val="8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b/>
      <sz val="8"/>
      <color rgb="FFFF0000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16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0" fontId="34" fillId="3" borderId="0" applyNumberFormat="0" applyBorder="0" applyAlignment="0" applyProtection="0"/>
    <xf numFmtId="0" fontId="6" fillId="0" borderId="0"/>
    <xf numFmtId="0" fontId="35" fillId="0" borderId="0"/>
    <xf numFmtId="0" fontId="36" fillId="0" borderId="0"/>
  </cellStyleXfs>
  <cellXfs count="58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0" xfId="0" applyNumberFormat="1"/>
    <xf numFmtId="0" fontId="0" fillId="0" borderId="0" xfId="0" applyAlignment="1">
      <alignment horizontal="right"/>
    </xf>
    <xf numFmtId="0" fontId="16" fillId="0" borderId="0" xfId="0" applyFont="1" applyAlignment="1">
      <alignment horizontal="centerContinuous"/>
    </xf>
    <xf numFmtId="0" fontId="13" fillId="0" borderId="1" xfId="0" applyFont="1" applyBorder="1"/>
    <xf numFmtId="3" fontId="13" fillId="0" borderId="1" xfId="0" applyNumberFormat="1" applyFont="1" applyBorder="1"/>
    <xf numFmtId="3" fontId="0" fillId="0" borderId="1" xfId="0" applyNumberFormat="1" applyBorder="1"/>
    <xf numFmtId="0" fontId="14" fillId="0" borderId="1" xfId="0" applyFont="1" applyBorder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3" fillId="0" borderId="0" xfId="0" applyFont="1" applyAlignment="1">
      <alignment horizontal="center"/>
    </xf>
    <xf numFmtId="0" fontId="17" fillId="0" borderId="1" xfId="0" applyFont="1" applyBorder="1"/>
    <xf numFmtId="3" fontId="17" fillId="0" borderId="1" xfId="0" applyNumberFormat="1" applyFont="1" applyBorder="1"/>
    <xf numFmtId="49" fontId="0" fillId="0" borderId="1" xfId="0" applyNumberForma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9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3" fillId="0" borderId="1" xfId="0" applyFont="1" applyBorder="1" applyAlignment="1">
      <alignment horizontal="center" wrapText="1"/>
    </xf>
    <xf numFmtId="0" fontId="20" fillId="0" borderId="0" xfId="0" applyFont="1" applyAlignment="1">
      <alignment horizontal="centerContinuous"/>
    </xf>
    <xf numFmtId="0" fontId="21" fillId="0" borderId="1" xfId="0" applyFont="1" applyBorder="1"/>
    <xf numFmtId="3" fontId="13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Continuous"/>
    </xf>
    <xf numFmtId="10" fontId="0" fillId="0" borderId="1" xfId="0" applyNumberFormat="1" applyBorder="1"/>
    <xf numFmtId="10" fontId="13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centerContinuous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0" fillId="0" borderId="3" xfId="0" applyBorder="1"/>
    <xf numFmtId="0" fontId="20" fillId="0" borderId="0" xfId="0" applyFont="1"/>
    <xf numFmtId="0" fontId="15" fillId="0" borderId="1" xfId="0" applyFont="1" applyBorder="1"/>
    <xf numFmtId="0" fontId="0" fillId="0" borderId="4" xfId="0" applyBorder="1"/>
    <xf numFmtId="0" fontId="0" fillId="0" borderId="5" xfId="0" applyBorder="1"/>
    <xf numFmtId="0" fontId="15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0" fillId="0" borderId="7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13" fillId="0" borderId="1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7" xfId="0" applyBorder="1"/>
    <xf numFmtId="0" fontId="13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3" fontId="23" fillId="0" borderId="1" xfId="0" applyNumberFormat="1" applyFont="1" applyBorder="1"/>
    <xf numFmtId="3" fontId="22" fillId="0" borderId="1" xfId="0" applyNumberFormat="1" applyFont="1" applyBorder="1"/>
    <xf numFmtId="0" fontId="0" fillId="0" borderId="8" xfId="0" applyBorder="1"/>
    <xf numFmtId="0" fontId="0" fillId="0" borderId="2" xfId="0" applyBorder="1"/>
    <xf numFmtId="0" fontId="24" fillId="0" borderId="0" xfId="0" applyFont="1" applyAlignment="1">
      <alignment horizontal="centerContinuous"/>
    </xf>
    <xf numFmtId="49" fontId="17" fillId="0" borderId="1" xfId="0" applyNumberFormat="1" applyFont="1" applyBorder="1"/>
    <xf numFmtId="0" fontId="13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3" fontId="0" fillId="0" borderId="4" xfId="0" applyNumberFormat="1" applyBorder="1"/>
    <xf numFmtId="3" fontId="13" fillId="0" borderId="4" xfId="0" applyNumberFormat="1" applyFont="1" applyBorder="1"/>
    <xf numFmtId="3" fontId="0" fillId="0" borderId="5" xfId="0" applyNumberFormat="1" applyBorder="1"/>
    <xf numFmtId="3" fontId="0" fillId="0" borderId="11" xfId="0" applyNumberFormat="1" applyBorder="1"/>
    <xf numFmtId="0" fontId="0" fillId="0" borderId="10" xfId="0" applyBorder="1" applyAlignment="1">
      <alignment horizontal="centerContinuous"/>
    </xf>
    <xf numFmtId="3" fontId="13" fillId="0" borderId="12" xfId="0" applyNumberFormat="1" applyFont="1" applyBorder="1"/>
    <xf numFmtId="3" fontId="13" fillId="0" borderId="13" xfId="0" applyNumberFormat="1" applyFont="1" applyBorder="1"/>
    <xf numFmtId="3" fontId="13" fillId="0" borderId="14" xfId="0" applyNumberFormat="1" applyFont="1" applyBorder="1"/>
    <xf numFmtId="3" fontId="13" fillId="0" borderId="15" xfId="0" applyNumberFormat="1" applyFont="1" applyBorder="1"/>
    <xf numFmtId="3" fontId="13" fillId="0" borderId="11" xfId="0" applyNumberFormat="1" applyFont="1" applyBorder="1"/>
    <xf numFmtId="3" fontId="0" fillId="0" borderId="16" xfId="0" applyNumberFormat="1" applyBorder="1"/>
    <xf numFmtId="0" fontId="0" fillId="0" borderId="4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17" xfId="0" applyBorder="1" applyAlignment="1">
      <alignment horizontal="centerContinuous"/>
    </xf>
    <xf numFmtId="3" fontId="0" fillId="0" borderId="13" xfId="0" applyNumberFormat="1" applyBorder="1"/>
    <xf numFmtId="0" fontId="13" fillId="0" borderId="3" xfId="0" applyFont="1" applyBorder="1" applyAlignment="1">
      <alignment horizontal="centerContinuous"/>
    </xf>
    <xf numFmtId="0" fontId="13" fillId="0" borderId="17" xfId="0" applyFont="1" applyBorder="1" applyAlignment="1">
      <alignment horizontal="centerContinuous"/>
    </xf>
    <xf numFmtId="3" fontId="0" fillId="0" borderId="12" xfId="0" applyNumberFormat="1" applyBorder="1"/>
    <xf numFmtId="0" fontId="22" fillId="0" borderId="1" xfId="0" applyFont="1" applyBorder="1"/>
    <xf numFmtId="3" fontId="0" fillId="0" borderId="0" xfId="0" quotePrefix="1" applyNumberFormat="1"/>
    <xf numFmtId="0" fontId="22" fillId="0" borderId="0" xfId="0" applyFont="1" applyAlignment="1">
      <alignment wrapText="1"/>
    </xf>
    <xf numFmtId="3" fontId="13" fillId="0" borderId="1" xfId="0" quotePrefix="1" applyNumberFormat="1" applyFont="1" applyBorder="1"/>
    <xf numFmtId="0" fontId="0" fillId="0" borderId="1" xfId="0" applyBorder="1" applyAlignment="1">
      <alignment horizontal="left" vertical="center"/>
    </xf>
    <xf numFmtId="3" fontId="0" fillId="0" borderId="1" xfId="0" applyNumberFormat="1" applyBorder="1" applyAlignment="1">
      <alignment horizontal="right"/>
    </xf>
    <xf numFmtId="0" fontId="0" fillId="0" borderId="18" xfId="0" applyBorder="1"/>
    <xf numFmtId="0" fontId="0" fillId="0" borderId="4" xfId="0" applyBorder="1" applyAlignment="1">
      <alignment horizontal="center" vertical="center" wrapText="1"/>
    </xf>
    <xf numFmtId="3" fontId="18" fillId="0" borderId="1" xfId="0" applyNumberFormat="1" applyFont="1" applyBorder="1"/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10" fontId="18" fillId="0" borderId="1" xfId="0" applyNumberFormat="1" applyFont="1" applyBorder="1"/>
    <xf numFmtId="0" fontId="20" fillId="0" borderId="1" xfId="0" applyFont="1" applyBorder="1"/>
    <xf numFmtId="0" fontId="24" fillId="0" borderId="0" xfId="0" applyFont="1"/>
    <xf numFmtId="0" fontId="16" fillId="0" borderId="1" xfId="0" applyFont="1" applyBorder="1"/>
    <xf numFmtId="3" fontId="13" fillId="0" borderId="5" xfId="0" applyNumberFormat="1" applyFont="1" applyBorder="1"/>
    <xf numFmtId="3" fontId="0" fillId="0" borderId="5" xfId="0" applyNumberFormat="1" applyBorder="1" applyAlignment="1">
      <alignment horizontal="center"/>
    </xf>
    <xf numFmtId="49" fontId="20" fillId="0" borderId="1" xfId="0" applyNumberFormat="1" applyFont="1" applyBorder="1"/>
    <xf numFmtId="10" fontId="12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right" vertical="center"/>
    </xf>
    <xf numFmtId="10" fontId="13" fillId="0" borderId="1" xfId="0" applyNumberFormat="1" applyFont="1" applyBorder="1" applyAlignment="1">
      <alignment horizontal="right" wrapText="1"/>
    </xf>
    <xf numFmtId="0" fontId="15" fillId="0" borderId="0" xfId="0" applyFont="1"/>
    <xf numFmtId="0" fontId="0" fillId="0" borderId="19" xfId="0" applyBorder="1"/>
    <xf numFmtId="0" fontId="26" fillId="0" borderId="0" xfId="0" applyFont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3" fontId="15" fillId="0" borderId="1" xfId="0" applyNumberFormat="1" applyFont="1" applyBorder="1"/>
    <xf numFmtId="0" fontId="15" fillId="0" borderId="1" xfId="0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 wrapText="1"/>
    </xf>
    <xf numFmtId="0" fontId="13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0" fontId="22" fillId="0" borderId="1" xfId="0" applyFont="1" applyBorder="1" applyAlignment="1">
      <alignment horizontal="center" vertical="justify" wrapText="1" shrinkToFit="1"/>
    </xf>
    <xf numFmtId="0" fontId="22" fillId="0" borderId="1" xfId="0" applyFont="1" applyBorder="1" applyAlignment="1">
      <alignment horizontal="center" vertical="center" wrapText="1" shrinkToFit="1"/>
    </xf>
    <xf numFmtId="0" fontId="22" fillId="0" borderId="2" xfId="0" applyFont="1" applyBorder="1" applyAlignment="1">
      <alignment horizontal="center" vertical="top" wrapText="1" shrinkToFit="1"/>
    </xf>
    <xf numFmtId="165" fontId="15" fillId="0" borderId="1" xfId="1" applyNumberFormat="1" applyFont="1" applyBorder="1"/>
    <xf numFmtId="165" fontId="15" fillId="0" borderId="1" xfId="0" applyNumberFormat="1" applyFont="1" applyBorder="1"/>
    <xf numFmtId="165" fontId="22" fillId="0" borderId="1" xfId="1" applyNumberFormat="1" applyFont="1" applyBorder="1"/>
    <xf numFmtId="165" fontId="0" fillId="0" borderId="1" xfId="1" applyNumberFormat="1" applyFont="1" applyBorder="1" applyAlignment="1">
      <alignment horizontal="right"/>
    </xf>
    <xf numFmtId="165" fontId="13" fillId="0" borderId="1" xfId="1" applyNumberFormat="1" applyFont="1" applyBorder="1" applyAlignment="1">
      <alignment horizontal="right"/>
    </xf>
    <xf numFmtId="165" fontId="0" fillId="0" borderId="1" xfId="1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/>
    </xf>
    <xf numFmtId="0" fontId="0" fillId="0" borderId="1" xfId="0" applyBorder="1" applyAlignment="1">
      <alignment textRotation="90"/>
    </xf>
    <xf numFmtId="0" fontId="12" fillId="0" borderId="1" xfId="0" applyFont="1" applyBorder="1"/>
    <xf numFmtId="0" fontId="12" fillId="0" borderId="1" xfId="2" applyBorder="1"/>
    <xf numFmtId="0" fontId="0" fillId="0" borderId="1" xfId="0" applyBorder="1" applyAlignment="1">
      <alignment horizontal="left" vertical="top"/>
    </xf>
    <xf numFmtId="0" fontId="20" fillId="0" borderId="0" xfId="0" applyFont="1" applyAlignment="1">
      <alignment horizontal="center"/>
    </xf>
    <xf numFmtId="0" fontId="13" fillId="0" borderId="4" xfId="0" applyFont="1" applyBorder="1" applyAlignment="1">
      <alignment horizontal="centerContinuous"/>
    </xf>
    <xf numFmtId="0" fontId="13" fillId="0" borderId="1" xfId="2" applyFont="1" applyBorder="1"/>
    <xf numFmtId="9" fontId="12" fillId="0" borderId="0" xfId="4" applyFont="1" applyBorder="1"/>
    <xf numFmtId="3" fontId="12" fillId="0" borderId="1" xfId="0" applyNumberFormat="1" applyFont="1" applyBorder="1"/>
    <xf numFmtId="10" fontId="12" fillId="0" borderId="1" xfId="0" applyNumberFormat="1" applyFont="1" applyBorder="1"/>
    <xf numFmtId="3" fontId="13" fillId="2" borderId="1" xfId="0" quotePrefix="1" applyNumberFormat="1" applyFont="1" applyFill="1" applyBorder="1"/>
    <xf numFmtId="165" fontId="15" fillId="0" borderId="0" xfId="0" applyNumberFormat="1" applyFont="1" applyAlignment="1">
      <alignment horizontal="right"/>
    </xf>
    <xf numFmtId="165" fontId="15" fillId="0" borderId="0" xfId="0" applyNumberFormat="1" applyFont="1"/>
    <xf numFmtId="0" fontId="0" fillId="0" borderId="1" xfId="0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28" fillId="0" borderId="1" xfId="0" applyFont="1" applyBorder="1" applyAlignment="1">
      <alignment wrapText="1"/>
    </xf>
    <xf numFmtId="0" fontId="10" fillId="0" borderId="0" xfId="6"/>
    <xf numFmtId="0" fontId="10" fillId="0" borderId="1" xfId="6" applyBorder="1" applyAlignment="1">
      <alignment horizontal="center"/>
    </xf>
    <xf numFmtId="0" fontId="10" fillId="0" borderId="1" xfId="6" applyBorder="1" applyAlignment="1">
      <alignment vertical="center"/>
    </xf>
    <xf numFmtId="0" fontId="10" fillId="0" borderId="1" xfId="6" applyBorder="1" applyAlignment="1">
      <alignment horizontal="center" wrapText="1"/>
    </xf>
    <xf numFmtId="0" fontId="10" fillId="0" borderId="1" xfId="6" applyBorder="1" applyAlignment="1">
      <alignment horizontal="center" vertical="center"/>
    </xf>
    <xf numFmtId="0" fontId="10" fillId="0" borderId="1" xfId="6" applyBorder="1" applyAlignment="1">
      <alignment horizontal="center" vertical="center" wrapText="1"/>
    </xf>
    <xf numFmtId="0" fontId="10" fillId="0" borderId="1" xfId="6" applyBorder="1"/>
    <xf numFmtId="3" fontId="10" fillId="0" borderId="1" xfId="6" applyNumberFormat="1" applyBorder="1"/>
    <xf numFmtId="0" fontId="29" fillId="0" borderId="1" xfId="6" applyFont="1" applyBorder="1"/>
    <xf numFmtId="0" fontId="29" fillId="0" borderId="1" xfId="6" applyFont="1" applyBorder="1" applyAlignment="1">
      <alignment wrapText="1"/>
    </xf>
    <xf numFmtId="0" fontId="29" fillId="0" borderId="0" xfId="6" applyFont="1" applyAlignment="1">
      <alignment horizontal="centerContinuous"/>
    </xf>
    <xf numFmtId="0" fontId="10" fillId="0" borderId="0" xfId="6" applyAlignment="1">
      <alignment horizontal="centerContinuous"/>
    </xf>
    <xf numFmtId="0" fontId="29" fillId="0" borderId="0" xfId="6" applyFont="1" applyAlignment="1">
      <alignment horizontal="center"/>
    </xf>
    <xf numFmtId="3" fontId="29" fillId="0" borderId="1" xfId="6" applyNumberFormat="1" applyFont="1" applyBorder="1"/>
    <xf numFmtId="3" fontId="10" fillId="0" borderId="0" xfId="6" applyNumberFormat="1"/>
    <xf numFmtId="0" fontId="10" fillId="0" borderId="0" xfId="6" applyAlignment="1">
      <alignment horizontal="center" vertical="center"/>
    </xf>
    <xf numFmtId="0" fontId="29" fillId="0" borderId="0" xfId="6" applyFont="1"/>
    <xf numFmtId="0" fontId="29" fillId="0" borderId="1" xfId="6" applyFont="1" applyBorder="1" applyAlignment="1">
      <alignment horizontal="center" vertical="center"/>
    </xf>
    <xf numFmtId="49" fontId="10" fillId="0" borderId="1" xfId="6" applyNumberFormat="1" applyBorder="1"/>
    <xf numFmtId="49" fontId="10" fillId="0" borderId="1" xfId="6" applyNumberFormat="1" applyBorder="1" applyAlignment="1">
      <alignment horizontal="center"/>
    </xf>
    <xf numFmtId="49" fontId="29" fillId="0" borderId="1" xfId="6" applyNumberFormat="1" applyFont="1" applyBorder="1" applyAlignment="1">
      <alignment horizontal="center"/>
    </xf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0" fontId="19" fillId="0" borderId="0" xfId="0" applyFont="1" applyAlignment="1">
      <alignment horizontal="centerContinuous"/>
    </xf>
    <xf numFmtId="0" fontId="12" fillId="0" borderId="1" xfId="0" applyFont="1" applyBorder="1" applyAlignment="1">
      <alignment horizontal="centerContinuous" vertical="center" wrapText="1"/>
    </xf>
    <xf numFmtId="3" fontId="12" fillId="0" borderId="1" xfId="0" applyNumberFormat="1" applyFont="1" applyBorder="1" applyAlignment="1">
      <alignment vertical="center"/>
    </xf>
    <xf numFmtId="165" fontId="12" fillId="0" borderId="1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4" xfId="0" applyFont="1" applyBorder="1"/>
    <xf numFmtId="0" fontId="0" fillId="0" borderId="12" xfId="0" applyBorder="1"/>
    <xf numFmtId="0" fontId="12" fillId="0" borderId="13" xfId="0" applyFont="1" applyBorder="1"/>
    <xf numFmtId="0" fontId="13" fillId="0" borderId="12" xfId="0" applyFont="1" applyBorder="1"/>
    <xf numFmtId="0" fontId="13" fillId="0" borderId="13" xfId="0" applyFont="1" applyBorder="1"/>
    <xf numFmtId="3" fontId="13" fillId="0" borderId="30" xfId="0" applyNumberFormat="1" applyFont="1" applyBorder="1"/>
    <xf numFmtId="3" fontId="0" fillId="0" borderId="7" xfId="0" applyNumberFormat="1" applyBorder="1"/>
    <xf numFmtId="3" fontId="0" fillId="0" borderId="7" xfId="0" applyNumberFormat="1" applyBorder="1" applyAlignment="1">
      <alignment horizontal="center"/>
    </xf>
    <xf numFmtId="3" fontId="13" fillId="0" borderId="7" xfId="0" applyNumberFormat="1" applyFont="1" applyBorder="1"/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center" wrapText="1"/>
    </xf>
    <xf numFmtId="3" fontId="8" fillId="0" borderId="0" xfId="6" applyNumberFormat="1" applyFont="1"/>
    <xf numFmtId="9" fontId="18" fillId="0" borderId="1" xfId="3" applyFont="1" applyBorder="1"/>
    <xf numFmtId="9" fontId="13" fillId="0" borderId="1" xfId="3" applyFont="1" applyBorder="1"/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/>
    </xf>
    <xf numFmtId="0" fontId="13" fillId="0" borderId="3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3" fontId="31" fillId="0" borderId="1" xfId="0" applyNumberFormat="1" applyFont="1" applyBorder="1" applyAlignment="1">
      <alignment vertical="center"/>
    </xf>
    <xf numFmtId="1" fontId="31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3" fontId="12" fillId="0" borderId="0" xfId="0" applyNumberFormat="1" applyFont="1"/>
    <xf numFmtId="0" fontId="13" fillId="0" borderId="3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33" fillId="0" borderId="46" xfId="0" applyFont="1" applyBorder="1"/>
    <xf numFmtId="0" fontId="33" fillId="0" borderId="47" xfId="0" applyFont="1" applyBorder="1"/>
    <xf numFmtId="3" fontId="33" fillId="0" borderId="48" xfId="0" applyNumberFormat="1" applyFont="1" applyBorder="1"/>
    <xf numFmtId="3" fontId="33" fillId="0" borderId="49" xfId="0" applyNumberFormat="1" applyFont="1" applyBorder="1"/>
    <xf numFmtId="3" fontId="33" fillId="0" borderId="50" xfId="0" applyNumberFormat="1" applyFont="1" applyBorder="1"/>
    <xf numFmtId="0" fontId="0" fillId="0" borderId="51" xfId="0" applyBorder="1"/>
    <xf numFmtId="0" fontId="32" fillId="0" borderId="52" xfId="0" applyFont="1" applyBorder="1"/>
    <xf numFmtId="3" fontId="0" fillId="0" borderId="20" xfId="0" applyNumberFormat="1" applyBorder="1"/>
    <xf numFmtId="3" fontId="0" fillId="0" borderId="32" xfId="0" applyNumberFormat="1" applyBorder="1"/>
    <xf numFmtId="3" fontId="0" fillId="0" borderId="21" xfId="0" applyNumberFormat="1" applyBorder="1"/>
    <xf numFmtId="0" fontId="32" fillId="0" borderId="30" xfId="0" applyFont="1" applyBorder="1"/>
    <xf numFmtId="0" fontId="32" fillId="0" borderId="53" xfId="0" applyFont="1" applyBorder="1"/>
    <xf numFmtId="3" fontId="0" fillId="0" borderId="14" xfId="0" applyNumberFormat="1" applyBorder="1"/>
    <xf numFmtId="3" fontId="0" fillId="0" borderId="54" xfId="0" applyNumberFormat="1" applyBorder="1"/>
    <xf numFmtId="3" fontId="0" fillId="0" borderId="15" xfId="0" applyNumberFormat="1" applyBorder="1"/>
    <xf numFmtId="0" fontId="33" fillId="0" borderId="55" xfId="0" applyFont="1" applyBorder="1"/>
    <xf numFmtId="0" fontId="33" fillId="0" borderId="56" xfId="0" applyFont="1" applyBorder="1"/>
    <xf numFmtId="3" fontId="33" fillId="0" borderId="40" xfId="0" applyNumberFormat="1" applyFont="1" applyBorder="1"/>
    <xf numFmtId="3" fontId="33" fillId="0" borderId="42" xfId="0" applyNumberFormat="1" applyFont="1" applyBorder="1"/>
    <xf numFmtId="3" fontId="33" fillId="0" borderId="43" xfId="0" applyNumberFormat="1" applyFont="1" applyBorder="1"/>
    <xf numFmtId="0" fontId="32" fillId="0" borderId="51" xfId="0" applyFont="1" applyBorder="1"/>
    <xf numFmtId="0" fontId="32" fillId="0" borderId="57" xfId="0" applyFont="1" applyBorder="1"/>
    <xf numFmtId="0" fontId="32" fillId="0" borderId="0" xfId="0" applyFont="1"/>
    <xf numFmtId="0" fontId="0" fillId="0" borderId="58" xfId="0" applyBorder="1"/>
    <xf numFmtId="0" fontId="0" fillId="0" borderId="59" xfId="0" applyBorder="1"/>
    <xf numFmtId="3" fontId="0" fillId="0" borderId="2" xfId="0" applyNumberFormat="1" applyBorder="1"/>
    <xf numFmtId="3" fontId="0" fillId="0" borderId="39" xfId="0" applyNumberFormat="1" applyBorder="1"/>
    <xf numFmtId="3" fontId="0" fillId="0" borderId="61" xfId="0" applyNumberFormat="1" applyBorder="1"/>
    <xf numFmtId="0" fontId="0" fillId="0" borderId="62" xfId="0" applyBorder="1"/>
    <xf numFmtId="0" fontId="29" fillId="0" borderId="27" xfId="6" applyFont="1" applyBorder="1" applyAlignment="1">
      <alignment horizontal="center"/>
    </xf>
    <xf numFmtId="0" fontId="7" fillId="0" borderId="38" xfId="6" applyFont="1" applyBorder="1" applyAlignment="1">
      <alignment horizontal="center"/>
    </xf>
    <xf numFmtId="0" fontId="7" fillId="0" borderId="39" xfId="6" applyFont="1" applyBorder="1" applyAlignment="1">
      <alignment horizontal="center"/>
    </xf>
    <xf numFmtId="0" fontId="7" fillId="0" borderId="16" xfId="6" applyFont="1" applyBorder="1" applyAlignment="1">
      <alignment horizontal="center"/>
    </xf>
    <xf numFmtId="0" fontId="7" fillId="0" borderId="9" xfId="6" applyFont="1" applyBorder="1" applyAlignment="1">
      <alignment horizontal="center"/>
    </xf>
    <xf numFmtId="0" fontId="10" fillId="0" borderId="65" xfId="6" applyBorder="1"/>
    <xf numFmtId="3" fontId="10" fillId="0" borderId="12" xfId="6" applyNumberFormat="1" applyBorder="1"/>
    <xf numFmtId="3" fontId="10" fillId="0" borderId="13" xfId="6" applyNumberFormat="1" applyBorder="1"/>
    <xf numFmtId="3" fontId="10" fillId="0" borderId="5" xfId="6" applyNumberFormat="1" applyBorder="1"/>
    <xf numFmtId="3" fontId="10" fillId="0" borderId="4" xfId="6" applyNumberFormat="1" applyBorder="1"/>
    <xf numFmtId="0" fontId="29" fillId="0" borderId="65" xfId="6" applyFont="1" applyBorder="1"/>
    <xf numFmtId="0" fontId="29" fillId="0" borderId="65" xfId="6" applyFont="1" applyBorder="1" applyAlignment="1">
      <alignment wrapText="1"/>
    </xf>
    <xf numFmtId="3" fontId="29" fillId="0" borderId="12" xfId="6" applyNumberFormat="1" applyFont="1" applyBorder="1"/>
    <xf numFmtId="3" fontId="29" fillId="0" borderId="13" xfId="6" applyNumberFormat="1" applyFont="1" applyBorder="1"/>
    <xf numFmtId="3" fontId="29" fillId="0" borderId="5" xfId="6" applyNumberFormat="1" applyFont="1" applyBorder="1"/>
    <xf numFmtId="3" fontId="29" fillId="0" borderId="4" xfId="6" applyNumberFormat="1" applyFont="1" applyBorder="1"/>
    <xf numFmtId="0" fontId="10" fillId="0" borderId="65" xfId="6" applyBorder="1" applyAlignment="1">
      <alignment wrapText="1"/>
    </xf>
    <xf numFmtId="0" fontId="7" fillId="0" borderId="65" xfId="6" applyFont="1" applyBorder="1" applyAlignment="1">
      <alignment wrapText="1"/>
    </xf>
    <xf numFmtId="3" fontId="7" fillId="0" borderId="13" xfId="6" applyNumberFormat="1" applyFont="1" applyBorder="1"/>
    <xf numFmtId="3" fontId="7" fillId="0" borderId="12" xfId="6" applyNumberFormat="1" applyFont="1" applyBorder="1"/>
    <xf numFmtId="3" fontId="7" fillId="0" borderId="5" xfId="6" applyNumberFormat="1" applyFont="1" applyBorder="1"/>
    <xf numFmtId="3" fontId="7" fillId="0" borderId="4" xfId="6" applyNumberFormat="1" applyFont="1" applyBorder="1"/>
    <xf numFmtId="0" fontId="29" fillId="0" borderId="65" xfId="6" applyFont="1" applyBorder="1" applyAlignment="1">
      <alignment horizontal="center" wrapText="1"/>
    </xf>
    <xf numFmtId="0" fontId="29" fillId="0" borderId="66" xfId="6" applyFont="1" applyBorder="1" applyAlignment="1">
      <alignment wrapText="1"/>
    </xf>
    <xf numFmtId="3" fontId="29" fillId="0" borderId="14" xfId="6" applyNumberFormat="1" applyFont="1" applyBorder="1"/>
    <xf numFmtId="3" fontId="29" fillId="0" borderId="15" xfId="6" applyNumberFormat="1" applyFont="1" applyBorder="1"/>
    <xf numFmtId="3" fontId="29" fillId="0" borderId="61" xfId="6" applyNumberFormat="1" applyFont="1" applyBorder="1"/>
    <xf numFmtId="3" fontId="29" fillId="0" borderId="67" xfId="6" applyNumberFormat="1" applyFont="1" applyBorder="1"/>
    <xf numFmtId="3" fontId="7" fillId="0" borderId="0" xfId="6" applyNumberFormat="1" applyFont="1"/>
    <xf numFmtId="0" fontId="12" fillId="0" borderId="12" xfId="0" applyFont="1" applyBorder="1" applyAlignment="1">
      <alignment horizontal="center"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/>
    </xf>
    <xf numFmtId="3" fontId="30" fillId="0" borderId="1" xfId="0" applyNumberFormat="1" applyFont="1" applyBorder="1" applyAlignment="1">
      <alignment vertical="center"/>
    </xf>
    <xf numFmtId="3" fontId="31" fillId="0" borderId="1" xfId="0" applyNumberFormat="1" applyFont="1" applyBorder="1"/>
    <xf numFmtId="3" fontId="31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3" fontId="0" fillId="0" borderId="8" xfId="0" applyNumberFormat="1" applyBorder="1"/>
    <xf numFmtId="3" fontId="12" fillId="0" borderId="13" xfId="0" applyNumberFormat="1" applyFont="1" applyBorder="1"/>
    <xf numFmtId="0" fontId="32" fillId="0" borderId="30" xfId="0" applyFont="1" applyBorder="1" applyAlignment="1">
      <alignment wrapText="1"/>
    </xf>
    <xf numFmtId="0" fontId="26" fillId="0" borderId="0" xfId="0" applyFont="1"/>
    <xf numFmtId="0" fontId="32" fillId="0" borderId="68" xfId="0" applyFont="1" applyBorder="1"/>
    <xf numFmtId="3" fontId="0" fillId="0" borderId="17" xfId="0" applyNumberFormat="1" applyBorder="1"/>
    <xf numFmtId="3" fontId="0" fillId="0" borderId="69" xfId="0" applyNumberFormat="1" applyBorder="1"/>
    <xf numFmtId="3" fontId="0" fillId="0" borderId="70" xfId="0" applyNumberFormat="1" applyBorder="1"/>
    <xf numFmtId="3" fontId="34" fillId="3" borderId="1" xfId="7" applyNumberFormat="1" applyBorder="1"/>
    <xf numFmtId="3" fontId="34" fillId="3" borderId="1" xfId="7" applyNumberFormat="1" applyBorder="1" applyAlignment="1">
      <alignment wrapText="1"/>
    </xf>
    <xf numFmtId="0" fontId="34" fillId="3" borderId="1" xfId="7" applyBorder="1" applyAlignment="1">
      <alignment wrapText="1"/>
    </xf>
    <xf numFmtId="0" fontId="13" fillId="0" borderId="5" xfId="0" applyFont="1" applyBorder="1"/>
    <xf numFmtId="3" fontId="13" fillId="0" borderId="54" xfId="0" applyNumberFormat="1" applyFont="1" applyBorder="1"/>
    <xf numFmtId="49" fontId="12" fillId="0" borderId="1" xfId="0" applyNumberFormat="1" applyFont="1" applyBorder="1"/>
    <xf numFmtId="0" fontId="32" fillId="0" borderId="71" xfId="0" applyFont="1" applyBorder="1" applyAlignment="1">
      <alignment wrapText="1"/>
    </xf>
    <xf numFmtId="0" fontId="32" fillId="0" borderId="72" xfId="0" applyFont="1" applyBorder="1"/>
    <xf numFmtId="0" fontId="32" fillId="0" borderId="31" xfId="0" applyFont="1" applyBorder="1"/>
    <xf numFmtId="0" fontId="32" fillId="0" borderId="23" xfId="0" applyFont="1" applyBorder="1"/>
    <xf numFmtId="3" fontId="34" fillId="3" borderId="30" xfId="7" applyNumberFormat="1" applyBorder="1"/>
    <xf numFmtId="3" fontId="34" fillId="3" borderId="12" xfId="7" applyNumberFormat="1" applyBorder="1"/>
    <xf numFmtId="3" fontId="34" fillId="3" borderId="13" xfId="7" applyNumberFormat="1" applyBorder="1"/>
    <xf numFmtId="3" fontId="34" fillId="3" borderId="0" xfId="7" applyNumberFormat="1"/>
    <xf numFmtId="3" fontId="34" fillId="3" borderId="4" xfId="7" applyNumberFormat="1" applyBorder="1"/>
    <xf numFmtId="3" fontId="34" fillId="3" borderId="1" xfId="7" applyNumberFormat="1" applyBorder="1" applyAlignment="1">
      <alignment horizontal="right" wrapText="1"/>
    </xf>
    <xf numFmtId="3" fontId="34" fillId="3" borderId="8" xfId="7" applyNumberFormat="1" applyBorder="1"/>
    <xf numFmtId="3" fontId="34" fillId="3" borderId="1" xfId="7" quotePrefix="1" applyNumberFormat="1" applyBorder="1"/>
    <xf numFmtId="0" fontId="6" fillId="0" borderId="0" xfId="8"/>
    <xf numFmtId="0" fontId="29" fillId="0" borderId="1" xfId="8" applyFont="1" applyBorder="1" applyAlignment="1">
      <alignment horizontal="center" vertical="center"/>
    </xf>
    <xf numFmtId="0" fontId="6" fillId="0" borderId="1" xfId="8" applyBorder="1"/>
    <xf numFmtId="3" fontId="6" fillId="0" borderId="1" xfId="8" applyNumberFormat="1" applyBorder="1"/>
    <xf numFmtId="0" fontId="29" fillId="0" borderId="1" xfId="8" applyFont="1" applyBorder="1"/>
    <xf numFmtId="3" fontId="29" fillId="0" borderId="1" xfId="8" applyNumberFormat="1" applyFont="1" applyBorder="1"/>
    <xf numFmtId="0" fontId="29" fillId="0" borderId="1" xfId="8" applyFont="1" applyBorder="1" applyAlignment="1">
      <alignment wrapText="1"/>
    </xf>
    <xf numFmtId="0" fontId="29" fillId="0" borderId="0" xfId="8" applyFont="1" applyAlignment="1">
      <alignment horizontal="center"/>
    </xf>
    <xf numFmtId="0" fontId="6" fillId="0" borderId="1" xfId="8" applyBorder="1" applyAlignment="1">
      <alignment horizontal="center" vertical="center"/>
    </xf>
    <xf numFmtId="49" fontId="6" fillId="0" borderId="1" xfId="8" applyNumberFormat="1" applyBorder="1" applyAlignment="1">
      <alignment horizontal="center"/>
    </xf>
    <xf numFmtId="49" fontId="29" fillId="0" borderId="1" xfId="8" applyNumberFormat="1" applyFont="1" applyBorder="1" applyAlignment="1">
      <alignment horizontal="center"/>
    </xf>
    <xf numFmtId="49" fontId="6" fillId="0" borderId="1" xfId="8" applyNumberFormat="1" applyBorder="1"/>
    <xf numFmtId="0" fontId="12" fillId="0" borderId="0" xfId="2"/>
    <xf numFmtId="0" fontId="12" fillId="0" borderId="0" xfId="2" applyAlignment="1">
      <alignment horizontal="right"/>
    </xf>
    <xf numFmtId="0" fontId="13" fillId="0" borderId="0" xfId="2" applyFont="1"/>
    <xf numFmtId="166" fontId="13" fillId="0" borderId="0" xfId="2" applyNumberFormat="1" applyFont="1"/>
    <xf numFmtId="0" fontId="24" fillId="0" borderId="0" xfId="2" applyFont="1"/>
    <xf numFmtId="0" fontId="12" fillId="0" borderId="1" xfId="2" applyBorder="1" applyAlignment="1">
      <alignment horizontal="right"/>
    </xf>
    <xf numFmtId="166" fontId="12" fillId="0" borderId="1" xfId="2" applyNumberFormat="1" applyBorder="1"/>
    <xf numFmtId="166" fontId="12" fillId="0" borderId="1" xfId="2" applyNumberFormat="1" applyBorder="1" applyAlignment="1">
      <alignment horizontal="center"/>
    </xf>
    <xf numFmtId="0" fontId="12" fillId="0" borderId="2" xfId="2" applyBorder="1" applyAlignment="1">
      <alignment horizontal="right"/>
    </xf>
    <xf numFmtId="0" fontId="12" fillId="0" borderId="2" xfId="2" applyBorder="1" applyAlignment="1">
      <alignment horizontal="center"/>
    </xf>
    <xf numFmtId="0" fontId="13" fillId="0" borderId="5" xfId="2" applyFont="1" applyBorder="1"/>
    <xf numFmtId="0" fontId="12" fillId="0" borderId="5" xfId="2" applyBorder="1"/>
    <xf numFmtId="166" fontId="12" fillId="0" borderId="0" xfId="2" applyNumberFormat="1"/>
    <xf numFmtId="3" fontId="5" fillId="0" borderId="1" xfId="8" applyNumberFormat="1" applyFont="1" applyBorder="1"/>
    <xf numFmtId="0" fontId="10" fillId="0" borderId="73" xfId="6" applyBorder="1" applyAlignment="1">
      <alignment horizontal="center"/>
    </xf>
    <xf numFmtId="0" fontId="10" fillId="0" borderId="75" xfId="6" applyBorder="1" applyAlignment="1">
      <alignment horizontal="center"/>
    </xf>
    <xf numFmtId="3" fontId="6" fillId="0" borderId="2" xfId="8" applyNumberFormat="1" applyBorder="1"/>
    <xf numFmtId="3" fontId="29" fillId="0" borderId="2" xfId="8" applyNumberFormat="1" applyFont="1" applyBorder="1"/>
    <xf numFmtId="0" fontId="29" fillId="0" borderId="63" xfId="8" applyFont="1" applyBorder="1" applyAlignment="1">
      <alignment horizontal="center" vertical="center"/>
    </xf>
    <xf numFmtId="0" fontId="6" fillId="0" borderId="2" xfId="8" applyBorder="1"/>
    <xf numFmtId="0" fontId="6" fillId="0" borderId="63" xfId="8" applyBorder="1" applyAlignment="1">
      <alignment horizontal="center" vertical="center"/>
    </xf>
    <xf numFmtId="49" fontId="6" fillId="0" borderId="2" xfId="8" applyNumberFormat="1" applyBorder="1" applyAlignment="1">
      <alignment horizontal="center"/>
    </xf>
    <xf numFmtId="0" fontId="6" fillId="0" borderId="63" xfId="8" applyBorder="1"/>
    <xf numFmtId="0" fontId="6" fillId="0" borderId="63" xfId="8" applyBorder="1" applyAlignment="1">
      <alignment horizontal="center"/>
    </xf>
    <xf numFmtId="0" fontId="12" fillId="0" borderId="2" xfId="2" applyBorder="1"/>
    <xf numFmtId="0" fontId="13" fillId="0" borderId="63" xfId="2" applyFont="1" applyBorder="1" applyAlignment="1">
      <alignment horizontal="center"/>
    </xf>
    <xf numFmtId="0" fontId="13" fillId="0" borderId="2" xfId="2" applyFont="1" applyBorder="1"/>
    <xf numFmtId="0" fontId="12" fillId="0" borderId="63" xfId="2" applyBorder="1" applyAlignment="1">
      <alignment horizontal="right"/>
    </xf>
    <xf numFmtId="0" fontId="4" fillId="0" borderId="0" xfId="6" applyFont="1" applyAlignment="1">
      <alignment horizontal="centerContinuous"/>
    </xf>
    <xf numFmtId="0" fontId="35" fillId="0" borderId="0" xfId="9"/>
    <xf numFmtId="0" fontId="35" fillId="0" borderId="0" xfId="9" applyProtection="1">
      <protection locked="0"/>
    </xf>
    <xf numFmtId="0" fontId="37" fillId="0" borderId="0" xfId="10" applyFont="1" applyAlignment="1">
      <alignment horizontal="right"/>
    </xf>
    <xf numFmtId="0" fontId="38" fillId="0" borderId="77" xfId="9" applyFont="1" applyBorder="1" applyAlignment="1">
      <alignment horizontal="center" vertical="center" wrapText="1"/>
    </xf>
    <xf numFmtId="0" fontId="38" fillId="0" borderId="78" xfId="9" applyFont="1" applyBorder="1" applyAlignment="1">
      <alignment horizontal="center" vertical="center"/>
    </xf>
    <xf numFmtId="0" fontId="38" fillId="0" borderId="79" xfId="9" applyFont="1" applyBorder="1" applyAlignment="1">
      <alignment horizontal="center" vertical="center"/>
    </xf>
    <xf numFmtId="0" fontId="39" fillId="0" borderId="40" xfId="9" applyFont="1" applyBorder="1" applyAlignment="1">
      <alignment horizontal="left" vertical="center" indent="1"/>
    </xf>
    <xf numFmtId="0" fontId="39" fillId="0" borderId="80" xfId="9" applyFont="1" applyBorder="1" applyAlignment="1">
      <alignment horizontal="left" vertical="center" indent="1"/>
    </xf>
    <xf numFmtId="0" fontId="39" fillId="0" borderId="6" xfId="9" applyFont="1" applyBorder="1" applyAlignment="1">
      <alignment horizontal="left" vertical="center" wrapText="1" indent="1"/>
    </xf>
    <xf numFmtId="167" fontId="39" fillId="0" borderId="6" xfId="9" applyNumberFormat="1" applyFont="1" applyBorder="1" applyAlignment="1" applyProtection="1">
      <alignment vertical="center"/>
      <protection locked="0"/>
    </xf>
    <xf numFmtId="167" fontId="39" fillId="0" borderId="81" xfId="9" applyNumberFormat="1" applyFont="1" applyBorder="1" applyAlignment="1">
      <alignment vertical="center"/>
    </xf>
    <xf numFmtId="0" fontId="39" fillId="0" borderId="12" xfId="9" applyFont="1" applyBorder="1" applyAlignment="1">
      <alignment horizontal="left" vertical="center" indent="1"/>
    </xf>
    <xf numFmtId="0" fontId="39" fillId="0" borderId="1" xfId="9" applyFont="1" applyBorder="1" applyAlignment="1">
      <alignment horizontal="left" vertical="center" wrapText="1" indent="1"/>
    </xf>
    <xf numFmtId="167" fontId="39" fillId="0" borderId="1" xfId="9" applyNumberFormat="1" applyFont="1" applyBorder="1" applyAlignment="1" applyProtection="1">
      <alignment vertical="center"/>
      <protection locked="0"/>
    </xf>
    <xf numFmtId="167" fontId="39" fillId="0" borderId="13" xfId="9" applyNumberFormat="1" applyFont="1" applyBorder="1" applyAlignment="1">
      <alignment vertical="center"/>
    </xf>
    <xf numFmtId="0" fontId="39" fillId="0" borderId="2" xfId="9" applyFont="1" applyBorder="1" applyAlignment="1">
      <alignment horizontal="left" vertical="center" wrapText="1" indent="1"/>
    </xf>
    <xf numFmtId="167" fontId="39" fillId="0" borderId="2" xfId="9" applyNumberFormat="1" applyFont="1" applyBorder="1" applyAlignment="1" applyProtection="1">
      <alignment vertical="center"/>
      <protection locked="0"/>
    </xf>
    <xf numFmtId="167" fontId="39" fillId="0" borderId="39" xfId="9" applyNumberFormat="1" applyFont="1" applyBorder="1" applyAlignment="1">
      <alignment vertical="center"/>
    </xf>
    <xf numFmtId="0" fontId="39" fillId="0" borderId="1" xfId="9" applyFont="1" applyBorder="1" applyAlignment="1">
      <alignment horizontal="left" vertical="center" indent="1"/>
    </xf>
    <xf numFmtId="0" fontId="35" fillId="0" borderId="0" xfId="9" applyAlignment="1" applyProtection="1">
      <alignment vertical="center"/>
      <protection locked="0"/>
    </xf>
    <xf numFmtId="0" fontId="41" fillId="0" borderId="42" xfId="9" applyFont="1" applyBorder="1" applyAlignment="1">
      <alignment horizontal="left" vertical="center" indent="1"/>
    </xf>
    <xf numFmtId="167" fontId="42" fillId="0" borderId="42" xfId="9" applyNumberFormat="1" applyFont="1" applyBorder="1" applyAlignment="1">
      <alignment vertical="center"/>
    </xf>
    <xf numFmtId="0" fontId="39" fillId="0" borderId="38" xfId="9" applyFont="1" applyBorder="1" applyAlignment="1">
      <alignment horizontal="left" vertical="center" indent="1"/>
    </xf>
    <xf numFmtId="0" fontId="39" fillId="0" borderId="2" xfId="9" applyFont="1" applyBorder="1" applyAlignment="1">
      <alignment horizontal="left" vertical="center" indent="1"/>
    </xf>
    <xf numFmtId="3" fontId="15" fillId="0" borderId="1" xfId="0" applyNumberFormat="1" applyFont="1" applyBorder="1" applyProtection="1">
      <protection locked="0"/>
    </xf>
    <xf numFmtId="0" fontId="42" fillId="0" borderId="40" xfId="9" applyFont="1" applyBorder="1" applyAlignment="1">
      <alignment horizontal="left" vertical="center" indent="1"/>
    </xf>
    <xf numFmtId="0" fontId="41" fillId="0" borderId="42" xfId="9" applyFont="1" applyBorder="1" applyAlignment="1">
      <alignment horizontal="left" indent="1"/>
    </xf>
    <xf numFmtId="167" fontId="42" fillId="0" borderId="42" xfId="9" applyNumberFormat="1" applyFont="1" applyBorder="1"/>
    <xf numFmtId="167" fontId="42" fillId="0" borderId="43" xfId="9" applyNumberFormat="1" applyFont="1" applyBorder="1"/>
    <xf numFmtId="0" fontId="43" fillId="0" borderId="0" xfId="0" applyFont="1" applyAlignment="1">
      <alignment horizontal="centerContinuous"/>
    </xf>
    <xf numFmtId="3" fontId="0" fillId="0" borderId="0" xfId="0" applyNumberFormat="1" applyAlignment="1">
      <alignment horizontal="right"/>
    </xf>
    <xf numFmtId="3" fontId="12" fillId="0" borderId="4" xfId="0" applyNumberFormat="1" applyFont="1" applyBorder="1"/>
    <xf numFmtId="3" fontId="30" fillId="0" borderId="1" xfId="0" applyNumberFormat="1" applyFont="1" applyBorder="1" applyAlignment="1">
      <alignment horizontal="right" vertical="center" wrapText="1"/>
    </xf>
    <xf numFmtId="0" fontId="13" fillId="0" borderId="13" xfId="0" applyFont="1" applyBorder="1" applyAlignment="1">
      <alignment vertical="center" wrapText="1"/>
    </xf>
    <xf numFmtId="0" fontId="46" fillId="0" borderId="0" xfId="0" applyFont="1" applyAlignment="1">
      <alignment horizontal="centerContinuous"/>
    </xf>
    <xf numFmtId="0" fontId="31" fillId="0" borderId="0" xfId="0" applyFont="1" applyAlignment="1">
      <alignment horizontal="centerContinuous"/>
    </xf>
    <xf numFmtId="0" fontId="3" fillId="0" borderId="0" xfId="8" applyFont="1"/>
    <xf numFmtId="0" fontId="48" fillId="0" borderId="0" xfId="6" applyFont="1" applyAlignment="1">
      <alignment horizontal="centerContinuous"/>
    </xf>
    <xf numFmtId="3" fontId="46" fillId="0" borderId="1" xfId="0" applyNumberFormat="1" applyFont="1" applyBorder="1"/>
    <xf numFmtId="0" fontId="46" fillId="0" borderId="1" xfId="0" applyFont="1" applyBorder="1"/>
    <xf numFmtId="10" fontId="46" fillId="0" borderId="1" xfId="0" applyNumberFormat="1" applyFont="1" applyBorder="1"/>
    <xf numFmtId="0" fontId="46" fillId="0" borderId="63" xfId="0" applyFont="1" applyBorder="1"/>
    <xf numFmtId="3" fontId="46" fillId="0" borderId="64" xfId="0" applyNumberFormat="1" applyFont="1" applyBorder="1"/>
    <xf numFmtId="3" fontId="46" fillId="0" borderId="42" xfId="0" applyNumberFormat="1" applyFont="1" applyBorder="1"/>
    <xf numFmtId="3" fontId="46" fillId="0" borderId="43" xfId="0" applyNumberFormat="1" applyFont="1" applyBorder="1"/>
    <xf numFmtId="0" fontId="45" fillId="0" borderId="29" xfId="0" applyFont="1" applyBorder="1" applyAlignment="1">
      <alignment horizontal="center"/>
    </xf>
    <xf numFmtId="3" fontId="45" fillId="0" borderId="40" xfId="0" applyNumberFormat="1" applyFont="1" applyBorder="1"/>
    <xf numFmtId="3" fontId="45" fillId="0" borderId="42" xfId="0" applyNumberFormat="1" applyFont="1" applyBorder="1"/>
    <xf numFmtId="3" fontId="45" fillId="0" borderId="43" xfId="0" applyNumberFormat="1" applyFont="1" applyBorder="1"/>
    <xf numFmtId="0" fontId="46" fillId="0" borderId="1" xfId="0" applyFont="1" applyBorder="1" applyAlignment="1">
      <alignment vertical="center" wrapText="1"/>
    </xf>
    <xf numFmtId="3" fontId="46" fillId="0" borderId="1" xfId="0" applyNumberFormat="1" applyFont="1" applyBorder="1" applyAlignment="1">
      <alignment horizontal="right" vertical="center" wrapText="1"/>
    </xf>
    <xf numFmtId="3" fontId="46" fillId="0" borderId="1" xfId="0" applyNumberFormat="1" applyFont="1" applyBorder="1" applyAlignment="1">
      <alignment vertical="center" wrapText="1"/>
    </xf>
    <xf numFmtId="3" fontId="46" fillId="0" borderId="1" xfId="0" applyNumberFormat="1" applyFont="1" applyBorder="1" applyAlignment="1">
      <alignment vertical="center"/>
    </xf>
    <xf numFmtId="0" fontId="43" fillId="0" borderId="1" xfId="0" applyFont="1" applyBorder="1" applyAlignment="1">
      <alignment horizontal="center"/>
    </xf>
    <xf numFmtId="0" fontId="31" fillId="0" borderId="1" xfId="0" applyFont="1" applyBorder="1"/>
    <xf numFmtId="3" fontId="46" fillId="0" borderId="12" xfId="0" applyNumberFormat="1" applyFont="1" applyBorder="1"/>
    <xf numFmtId="3" fontId="46" fillId="0" borderId="13" xfId="0" applyNumberFormat="1" applyFont="1" applyBorder="1"/>
    <xf numFmtId="3" fontId="46" fillId="0" borderId="30" xfId="0" applyNumberFormat="1" applyFont="1" applyBorder="1"/>
    <xf numFmtId="3" fontId="12" fillId="0" borderId="1" xfId="0" applyNumberFormat="1" applyFont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3" fontId="50" fillId="0" borderId="1" xfId="0" applyNumberFormat="1" applyFont="1" applyBorder="1"/>
    <xf numFmtId="3" fontId="46" fillId="0" borderId="1" xfId="0" quotePrefix="1" applyNumberFormat="1" applyFont="1" applyBorder="1"/>
    <xf numFmtId="0" fontId="51" fillId="0" borderId="63" xfId="0" applyFont="1" applyBorder="1" applyAlignment="1">
      <alignment horizontal="center" vertical="center" wrapText="1"/>
    </xf>
    <xf numFmtId="0" fontId="2" fillId="0" borderId="76" xfId="6" applyFont="1" applyBorder="1" applyAlignment="1">
      <alignment horizontal="center"/>
    </xf>
    <xf numFmtId="0" fontId="51" fillId="0" borderId="63" xfId="0" applyFont="1" applyBorder="1" applyAlignment="1">
      <alignment horizontal="center" vertical="center"/>
    </xf>
    <xf numFmtId="0" fontId="1" fillId="0" borderId="76" xfId="6" applyFont="1" applyBorder="1" applyAlignment="1">
      <alignment horizontal="center"/>
    </xf>
    <xf numFmtId="0" fontId="52" fillId="0" borderId="63" xfId="2" applyFont="1" applyBorder="1" applyAlignment="1">
      <alignment horizontal="center"/>
    </xf>
    <xf numFmtId="167" fontId="53" fillId="0" borderId="43" xfId="9" applyNumberFormat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22" fillId="0" borderId="0" xfId="0" applyFont="1" applyAlignment="1">
      <alignment horizontal="center" wrapText="1"/>
    </xf>
    <xf numFmtId="0" fontId="12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44" fillId="3" borderId="65" xfId="7" applyFont="1" applyBorder="1" applyAlignment="1">
      <alignment horizontal="center" wrapText="1"/>
    </xf>
    <xf numFmtId="0" fontId="44" fillId="3" borderId="31" xfId="7" applyFont="1" applyBorder="1" applyAlignment="1">
      <alignment horizontal="center" wrapText="1"/>
    </xf>
    <xf numFmtId="0" fontId="46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44" fillId="3" borderId="4" xfId="7" applyFont="1" applyBorder="1" applyAlignment="1">
      <alignment horizontal="center" vertical="center" wrapText="1"/>
    </xf>
    <xf numFmtId="0" fontId="44" fillId="3" borderId="5" xfId="7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4" fillId="3" borderId="1" xfId="7" applyFont="1" applyBorder="1" applyAlignment="1">
      <alignment horizontal="center" vertical="center" wrapText="1"/>
    </xf>
    <xf numFmtId="0" fontId="44" fillId="3" borderId="1" xfId="7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4" fillId="3" borderId="1" xfId="7" applyFont="1" applyBorder="1" applyAlignment="1">
      <alignment horizontal="center" wrapText="1"/>
    </xf>
    <xf numFmtId="0" fontId="44" fillId="3" borderId="1" xfId="7" applyFont="1" applyBorder="1" applyAlignment="1">
      <alignment horizontal="center"/>
    </xf>
    <xf numFmtId="0" fontId="46" fillId="0" borderId="0" xfId="0" applyFont="1" applyAlignment="1">
      <alignment horizontal="center"/>
    </xf>
    <xf numFmtId="0" fontId="31" fillId="0" borderId="0" xfId="0" applyFont="1"/>
    <xf numFmtId="0" fontId="0" fillId="0" borderId="0" xfId="0"/>
    <xf numFmtId="0" fontId="44" fillId="3" borderId="4" xfId="7" applyFont="1" applyBorder="1" applyAlignment="1">
      <alignment horizontal="center" vertical="center"/>
    </xf>
    <xf numFmtId="0" fontId="44" fillId="3" borderId="5" xfId="7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44" fillId="3" borderId="7" xfId="7" applyFont="1" applyBorder="1" applyAlignment="1">
      <alignment wrapText="1"/>
    </xf>
    <xf numFmtId="0" fontId="44" fillId="3" borderId="5" xfId="7" applyFont="1" applyBorder="1" applyAlignment="1">
      <alignment wrapText="1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46" fillId="0" borderId="0" xfId="0" applyFont="1" applyAlignment="1">
      <alignment horizontal="left"/>
    </xf>
    <xf numFmtId="0" fontId="44" fillId="3" borderId="4" xfId="7" applyFont="1" applyBorder="1" applyAlignment="1">
      <alignment wrapText="1"/>
    </xf>
    <xf numFmtId="0" fontId="13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0" fontId="44" fillId="3" borderId="20" xfId="7" applyFont="1" applyBorder="1" applyAlignment="1">
      <alignment horizontal="center" vertical="center" wrapText="1"/>
    </xf>
    <xf numFmtId="0" fontId="44" fillId="3" borderId="21" xfId="7" applyFont="1" applyBorder="1" applyAlignment="1">
      <alignment horizontal="center" vertical="center" wrapText="1"/>
    </xf>
    <xf numFmtId="0" fontId="44" fillId="3" borderId="4" xfId="7" applyFont="1" applyBorder="1" applyAlignment="1">
      <alignment horizontal="center" wrapText="1"/>
    </xf>
    <xf numFmtId="0" fontId="44" fillId="3" borderId="5" xfId="7" applyFont="1" applyBorder="1" applyAlignment="1">
      <alignment horizontal="center" wrapText="1"/>
    </xf>
    <xf numFmtId="0" fontId="44" fillId="3" borderId="4" xfId="7" applyFont="1" applyBorder="1"/>
    <xf numFmtId="0" fontId="44" fillId="3" borderId="7" xfId="7" applyFont="1" applyBorder="1"/>
    <xf numFmtId="0" fontId="44" fillId="3" borderId="5" xfId="7" applyFont="1" applyBorder="1"/>
    <xf numFmtId="0" fontId="44" fillId="3" borderId="7" xfId="7" applyFont="1" applyBorder="1" applyAlignment="1">
      <alignment horizontal="center" wrapText="1"/>
    </xf>
    <xf numFmtId="0" fontId="13" fillId="0" borderId="8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2" fillId="0" borderId="29" xfId="0" applyFont="1" applyBorder="1" applyAlignment="1">
      <alignment horizontal="center"/>
    </xf>
    <xf numFmtId="0" fontId="0" fillId="0" borderId="29" xfId="0" applyBorder="1" applyAlignment="1">
      <alignment horizontal="center"/>
    </xf>
    <xf numFmtId="3" fontId="34" fillId="3" borderId="4" xfId="7" applyNumberFormat="1" applyBorder="1" applyAlignment="1">
      <alignment horizontal="center"/>
    </xf>
    <xf numFmtId="3" fontId="34" fillId="3" borderId="5" xfId="7" applyNumberFormat="1" applyBorder="1" applyAlignment="1">
      <alignment horizontal="center"/>
    </xf>
    <xf numFmtId="3" fontId="13" fillId="0" borderId="4" xfId="0" applyNumberFormat="1" applyFont="1" applyBorder="1" applyAlignment="1">
      <alignment horizontal="center"/>
    </xf>
    <xf numFmtId="3" fontId="13" fillId="0" borderId="5" xfId="0" applyNumberFormat="1" applyFont="1" applyBorder="1" applyAlignment="1">
      <alignment horizontal="center"/>
    </xf>
    <xf numFmtId="0" fontId="43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4" fillId="3" borderId="4" xfId="7" applyBorder="1"/>
    <xf numFmtId="0" fontId="34" fillId="3" borderId="5" xfId="7" applyBorder="1"/>
    <xf numFmtId="0" fontId="44" fillId="3" borderId="4" xfId="7" applyFont="1" applyBorder="1" applyAlignment="1">
      <alignment horizontal="center"/>
    </xf>
    <xf numFmtId="0" fontId="44" fillId="3" borderId="0" xfId="7" applyFont="1"/>
    <xf numFmtId="0" fontId="13" fillId="0" borderId="0" xfId="0" applyFont="1" applyAlignment="1">
      <alignment horizontal="center" vertical="center" wrapText="1"/>
    </xf>
    <xf numFmtId="0" fontId="44" fillId="3" borderId="28" xfId="7" applyFont="1" applyBorder="1"/>
    <xf numFmtId="0" fontId="44" fillId="3" borderId="17" xfId="7" applyFont="1" applyBorder="1"/>
    <xf numFmtId="0" fontId="44" fillId="3" borderId="9" xfId="7" applyFont="1" applyBorder="1"/>
    <xf numFmtId="0" fontId="44" fillId="3" borderId="16" xfId="7" applyFont="1" applyBorder="1"/>
    <xf numFmtId="0" fontId="44" fillId="3" borderId="24" xfId="7" applyFont="1" applyBorder="1" applyAlignment="1">
      <alignment horizontal="center" vertical="center" wrapText="1"/>
    </xf>
    <xf numFmtId="0" fontId="44" fillId="3" borderId="25" xfId="7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44" fillId="3" borderId="7" xfId="7" applyFont="1" applyBorder="1" applyAlignment="1">
      <alignment horizontal="center" vertical="center" wrapText="1"/>
    </xf>
    <xf numFmtId="0" fontId="0" fillId="0" borderId="1" xfId="0" applyBorder="1"/>
    <xf numFmtId="0" fontId="13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4" fillId="3" borderId="26" xfId="7" applyFont="1" applyBorder="1" applyAlignment="1">
      <alignment horizontal="center" vertical="center" wrapText="1"/>
    </xf>
    <xf numFmtId="0" fontId="44" fillId="3" borderId="22" xfId="7" applyFont="1" applyBorder="1" applyAlignment="1">
      <alignment horizontal="center" vertical="center" wrapText="1"/>
    </xf>
    <xf numFmtId="0" fontId="44" fillId="3" borderId="27" xfId="7" applyFont="1" applyBorder="1" applyAlignment="1">
      <alignment horizontal="center" vertical="center" wrapText="1"/>
    </xf>
    <xf numFmtId="0" fontId="44" fillId="3" borderId="23" xfId="7" applyFont="1" applyBorder="1" applyAlignment="1">
      <alignment horizontal="center" vertical="center" wrapText="1"/>
    </xf>
    <xf numFmtId="0" fontId="44" fillId="3" borderId="5" xfId="7" applyFont="1" applyBorder="1" applyAlignment="1">
      <alignment horizontal="center"/>
    </xf>
    <xf numFmtId="0" fontId="13" fillId="0" borderId="28" xfId="0" applyFont="1" applyBorder="1" applyAlignment="1">
      <alignment horizontal="center" vertical="center" wrapText="1"/>
    </xf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19" xfId="0" applyBorder="1"/>
    <xf numFmtId="0" fontId="0" fillId="0" borderId="20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13" fillId="0" borderId="32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32" fillId="0" borderId="29" xfId="0" applyFont="1" applyBorder="1" applyAlignment="1">
      <alignment horizontal="center"/>
    </xf>
    <xf numFmtId="0" fontId="33" fillId="0" borderId="26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3" fillId="0" borderId="58" xfId="0" applyFont="1" applyBorder="1" applyAlignment="1">
      <alignment horizontal="center" vertical="center"/>
    </xf>
    <xf numFmtId="0" fontId="33" fillId="0" borderId="6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8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10" fontId="12" fillId="0" borderId="8" xfId="0" applyNumberFormat="1" applyFont="1" applyBorder="1" applyAlignment="1">
      <alignment horizontal="right" vertical="center" wrapText="1"/>
    </xf>
    <xf numFmtId="10" fontId="12" fillId="0" borderId="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5" fontId="0" fillId="0" borderId="8" xfId="1" applyNumberFormat="1" applyFont="1" applyBorder="1" applyAlignment="1">
      <alignment horizontal="right" vertical="center"/>
    </xf>
    <xf numFmtId="165" fontId="0" fillId="0" borderId="2" xfId="1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center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47" fillId="0" borderId="0" xfId="0" applyFont="1" applyAlignment="1">
      <alignment horizontal="center" wrapText="1"/>
    </xf>
    <xf numFmtId="0" fontId="13" fillId="0" borderId="2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0" xfId="0" applyFont="1"/>
    <xf numFmtId="14" fontId="0" fillId="0" borderId="1" xfId="0" applyNumberForma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8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0" fillId="0" borderId="5" xfId="0" applyBorder="1"/>
    <xf numFmtId="0" fontId="13" fillId="0" borderId="19" xfId="0" applyFont="1" applyBorder="1" applyAlignment="1">
      <alignment horizontal="center"/>
    </xf>
    <xf numFmtId="0" fontId="29" fillId="0" borderId="0" xfId="6" applyFont="1" applyAlignment="1">
      <alignment horizontal="center"/>
    </xf>
    <xf numFmtId="0" fontId="9" fillId="0" borderId="19" xfId="6" applyFont="1" applyBorder="1" applyAlignment="1">
      <alignment horizontal="center"/>
    </xf>
    <xf numFmtId="0" fontId="10" fillId="0" borderId="19" xfId="6" applyBorder="1" applyAlignment="1">
      <alignment horizontal="center"/>
    </xf>
    <xf numFmtId="0" fontId="7" fillId="0" borderId="0" xfId="6" applyFont="1" applyAlignment="1">
      <alignment horizontal="center"/>
    </xf>
    <xf numFmtId="0" fontId="10" fillId="0" borderId="0" xfId="6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29" fillId="0" borderId="58" xfId="6" applyFont="1" applyBorder="1" applyAlignment="1">
      <alignment horizontal="center" vertical="center"/>
    </xf>
    <xf numFmtId="0" fontId="29" fillId="0" borderId="62" xfId="6" applyFont="1" applyBorder="1" applyAlignment="1">
      <alignment horizontal="center" vertical="center"/>
    </xf>
    <xf numFmtId="0" fontId="51" fillId="0" borderId="55" xfId="0" applyFont="1" applyBorder="1" applyAlignment="1">
      <alignment horizontal="center" vertical="center"/>
    </xf>
    <xf numFmtId="0" fontId="51" fillId="0" borderId="74" xfId="0" applyFont="1" applyBorder="1" applyAlignment="1">
      <alignment horizontal="center" vertical="center"/>
    </xf>
    <xf numFmtId="0" fontId="51" fillId="0" borderId="55" xfId="0" applyFont="1" applyBorder="1" applyAlignment="1">
      <alignment horizontal="center"/>
    </xf>
    <xf numFmtId="0" fontId="51" fillId="0" borderId="74" xfId="0" applyFont="1" applyBorder="1" applyAlignment="1">
      <alignment horizontal="center"/>
    </xf>
    <xf numFmtId="0" fontId="49" fillId="0" borderId="0" xfId="9" applyFont="1" applyAlignment="1">
      <alignment horizontal="center" wrapText="1"/>
    </xf>
    <xf numFmtId="0" fontId="49" fillId="0" borderId="0" xfId="9" applyFont="1" applyAlignment="1">
      <alignment horizontal="center"/>
    </xf>
    <xf numFmtId="0" fontId="40" fillId="0" borderId="41" xfId="9" applyFont="1" applyBorder="1" applyAlignment="1">
      <alignment horizontal="left" vertical="center" indent="1"/>
    </xf>
    <xf numFmtId="0" fontId="40" fillId="0" borderId="56" xfId="9" applyFont="1" applyBorder="1" applyAlignment="1">
      <alignment horizontal="left" vertical="center" indent="1"/>
    </xf>
    <xf numFmtId="0" fontId="40" fillId="0" borderId="74" xfId="9" applyFont="1" applyBorder="1" applyAlignment="1">
      <alignment horizontal="left" vertical="center" indent="1"/>
    </xf>
    <xf numFmtId="0" fontId="48" fillId="0" borderId="0" xfId="8" applyFont="1" applyAlignment="1">
      <alignment horizontal="center"/>
    </xf>
    <xf numFmtId="0" fontId="6" fillId="0" borderId="0" xfId="8" applyAlignment="1">
      <alignment horizontal="center"/>
    </xf>
    <xf numFmtId="0" fontId="29" fillId="0" borderId="0" xfId="8" applyFont="1" applyAlignment="1">
      <alignment horizontal="center"/>
    </xf>
    <xf numFmtId="0" fontId="16" fillId="0" borderId="0" xfId="0" applyFont="1" applyAlignment="1">
      <alignment horizontal="left" wrapText="1"/>
    </xf>
    <xf numFmtId="0" fontId="43" fillId="0" borderId="0" xfId="2" applyFont="1" applyAlignment="1">
      <alignment horizontal="center"/>
    </xf>
    <xf numFmtId="0" fontId="12" fillId="0" borderId="3" xfId="2" applyBorder="1" applyAlignment="1">
      <alignment horizontal="center"/>
    </xf>
    <xf numFmtId="0" fontId="12" fillId="0" borderId="0" xfId="2" applyAlignment="1">
      <alignment horizontal="center"/>
    </xf>
    <xf numFmtId="0" fontId="12" fillId="0" borderId="0" xfId="2" applyAlignment="1">
      <alignment horizontal="center" vertical="center"/>
    </xf>
    <xf numFmtId="0" fontId="12" fillId="0" borderId="19" xfId="2" applyBorder="1" applyAlignment="1">
      <alignment horizontal="center" vertical="center"/>
    </xf>
    <xf numFmtId="0" fontId="29" fillId="0" borderId="19" xfId="6" applyFont="1" applyBorder="1" applyAlignment="1">
      <alignment horizontal="center"/>
    </xf>
    <xf numFmtId="0" fontId="27" fillId="0" borderId="0" xfId="0" applyFont="1" applyAlignment="1">
      <alignment horizontal="left" wrapText="1"/>
    </xf>
  </cellXfs>
  <cellStyles count="11">
    <cellStyle name="Ezres" xfId="1" builtinId="3"/>
    <cellStyle name="Jó" xfId="7" builtinId="26"/>
    <cellStyle name="Normál" xfId="0" builtinId="0"/>
    <cellStyle name="Normál 2" xfId="2" xr:uid="{00000000-0005-0000-0000-000003000000}"/>
    <cellStyle name="Normál 3" xfId="5" xr:uid="{00000000-0005-0000-0000-000004000000}"/>
    <cellStyle name="Normál 3 2" xfId="6" xr:uid="{00000000-0005-0000-0000-000005000000}"/>
    <cellStyle name="Normál 3 2 2" xfId="8" xr:uid="{00000000-0005-0000-0000-000006000000}"/>
    <cellStyle name="Normál_SEGEDLETEK" xfId="9" xr:uid="{00000000-0005-0000-0000-000007000000}"/>
    <cellStyle name="Normál_táblázatokrendelethez" xfId="10" xr:uid="{00000000-0005-0000-0000-000008000000}"/>
    <cellStyle name="Százalék" xfId="3" builtinId="5"/>
    <cellStyle name="Százalék 2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34" Type="http://schemas.openxmlformats.org/officeDocument/2006/relationships/worksheet" Target="worksheets/sheet33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4.xml"/><Relationship Id="rId33" Type="http://schemas.openxmlformats.org/officeDocument/2006/relationships/worksheet" Target="worksheets/sheet3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worksheet" Target="worksheets/sheet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24" Type="http://schemas.openxmlformats.org/officeDocument/2006/relationships/worksheet" Target="worksheets/sheet23.xml"/><Relationship Id="rId32" Type="http://schemas.openxmlformats.org/officeDocument/2006/relationships/worksheet" Target="worksheets/sheet3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worksheet" Target="worksheets/sheet27.xml"/><Relationship Id="rId36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worksheet" Target="worksheets/sheet30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worksheet" Target="worksheets/sheet26.xml"/><Relationship Id="rId30" Type="http://schemas.openxmlformats.org/officeDocument/2006/relationships/worksheet" Target="worksheets/sheet29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'2.kiadás'!$E$3:$E$4</c:f>
              <c:strCache>
                <c:ptCount val="2"/>
                <c:pt idx="0">
                  <c:v>Adatok forintban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'2.kiadás'!$A$5:$D$64</c:f>
              <c:multiLvlStrCache>
                <c:ptCount val="60"/>
                <c:lvl>
                  <c:pt idx="0">
                    <c:v>Módosított</c:v>
                  </c:pt>
                  <c:pt idx="1">
                    <c:v>557 785 891</c:v>
                  </c:pt>
                  <c:pt idx="2">
                    <c:v>557 785 891</c:v>
                  </c:pt>
                  <c:pt idx="4">
                    <c:v>69 217 470</c:v>
                  </c:pt>
                  <c:pt idx="11">
                    <c:v>69 217 470</c:v>
                  </c:pt>
                  <c:pt idx="12">
                    <c:v>42 797 805</c:v>
                  </c:pt>
                  <c:pt idx="13">
                    <c:v>9 914 400</c:v>
                  </c:pt>
                  <c:pt idx="14">
                    <c:v>208 472 245</c:v>
                  </c:pt>
                  <c:pt idx="15">
                    <c:v>67 004 525</c:v>
                  </c:pt>
                  <c:pt idx="16">
                    <c:v>50 000</c:v>
                  </c:pt>
                  <c:pt idx="17">
                    <c:v>15 661 245</c:v>
                  </c:pt>
                  <c:pt idx="18">
                    <c:v>3 300 000</c:v>
                  </c:pt>
                  <c:pt idx="19">
                    <c:v>347 200 220</c:v>
                  </c:pt>
                  <c:pt idx="21">
                    <c:v>31 888 000</c:v>
                  </c:pt>
                  <c:pt idx="22">
                    <c:v>42 207 905</c:v>
                  </c:pt>
                  <c:pt idx="25">
                    <c:v>32 769 875</c:v>
                  </c:pt>
                  <c:pt idx="26">
                    <c:v>106 865 780</c:v>
                  </c:pt>
                  <c:pt idx="31">
                    <c:v>231 000</c:v>
                  </c:pt>
                  <c:pt idx="32">
                    <c:v>231 000</c:v>
                  </c:pt>
                  <c:pt idx="37">
                    <c:v>241 016 232</c:v>
                  </c:pt>
                  <c:pt idx="40">
                    <c:v>111 455 594</c:v>
                  </c:pt>
                  <c:pt idx="41">
                    <c:v>352 471 826</c:v>
                  </c:pt>
                  <c:pt idx="42">
                    <c:v>15 813 310</c:v>
                  </c:pt>
                  <c:pt idx="46">
                    <c:v>   </c:v>
                  </c:pt>
                  <c:pt idx="49">
                    <c:v>2 853 782</c:v>
                  </c:pt>
                  <c:pt idx="50">
                    <c:v>205 783 288</c:v>
                  </c:pt>
                  <c:pt idx="52">
                    <c:v>224 450 380</c:v>
                  </c:pt>
                  <c:pt idx="53">
                    <c:v>1 000 000</c:v>
                  </c:pt>
                  <c:pt idx="54">
                    <c:v>10 000 000</c:v>
                  </c:pt>
                  <c:pt idx="55">
                    <c:v>5 000 000</c:v>
                  </c:pt>
                  <c:pt idx="56">
                    <c:v>4 035 000</c:v>
                  </c:pt>
                  <c:pt idx="57">
                    <c:v>21 180 035</c:v>
                  </c:pt>
                  <c:pt idx="58">
                    <c:v>41 215 035</c:v>
                  </c:pt>
                  <c:pt idx="59">
                    <c:v>1 699 437 602</c:v>
                  </c:pt>
                </c:lvl>
                <c:lvl>
                  <c:pt idx="0">
                    <c:v>Eredeti </c:v>
                  </c:pt>
                  <c:pt idx="1">
                    <c:v>434 696 926</c:v>
                  </c:pt>
                  <c:pt idx="2">
                    <c:v>434 696 926</c:v>
                  </c:pt>
                  <c:pt idx="4">
                    <c:v>58 782 964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58 782 964</c:v>
                  </c:pt>
                  <c:pt idx="12">
                    <c:v>40 375 000</c:v>
                  </c:pt>
                  <c:pt idx="13">
                    <c:v>8 130 000</c:v>
                  </c:pt>
                  <c:pt idx="14">
                    <c:v>149 959 065</c:v>
                  </c:pt>
                  <c:pt idx="15">
                    <c:v>48 881 118</c:v>
                  </c:pt>
                  <c:pt idx="16">
                    <c:v>50 000</c:v>
                  </c:pt>
                  <c:pt idx="17">
                    <c:v>10 430 000</c:v>
                  </c:pt>
                  <c:pt idx="18">
                    <c:v>1 500 000</c:v>
                  </c:pt>
                  <c:pt idx="19">
                    <c:v>259 325 183</c:v>
                  </c:pt>
                  <c:pt idx="21">
                    <c:v>30 786 000</c:v>
                  </c:pt>
                  <c:pt idx="23">
                    <c:v>18 579 324</c:v>
                  </c:pt>
                  <c:pt idx="25">
                    <c:v>27 600 000</c:v>
                  </c:pt>
                  <c:pt idx="26">
                    <c:v>76 965 324</c:v>
                  </c:pt>
                  <c:pt idx="37">
                    <c:v>9 921 000</c:v>
                  </c:pt>
                  <c:pt idx="40">
                    <c:v>2 679 000</c:v>
                  </c:pt>
                  <c:pt idx="41">
                    <c:v>12 600 000</c:v>
                  </c:pt>
                  <c:pt idx="42">
                    <c:v>8 025 000</c:v>
                  </c:pt>
                  <c:pt idx="49">
                    <c:v>2 167 000</c:v>
                  </c:pt>
                  <c:pt idx="52">
                    <c:v>10 192 000</c:v>
                  </c:pt>
                  <c:pt idx="53">
                    <c:v>1 000 000</c:v>
                  </c:pt>
                  <c:pt idx="55">
                    <c:v>5 000 000</c:v>
                  </c:pt>
                  <c:pt idx="56">
                    <c:v>5 000 000</c:v>
                  </c:pt>
                  <c:pt idx="58">
                    <c:v>11 000 000</c:v>
                  </c:pt>
                  <c:pt idx="59">
                    <c:v>863 562 397</c:v>
                  </c:pt>
                </c:lvl>
                <c:lvl>
                  <c:pt idx="1">
                    <c:v>Törvény szerinti illetmények</c:v>
                  </c:pt>
                  <c:pt idx="2">
                    <c:v>Személyi juttatások összesen:</c:v>
                  </c:pt>
                  <c:pt idx="3">
                    <c:v>Társadalombiztosítási járulék</c:v>
                  </c:pt>
                  <c:pt idx="4">
                    <c:v>Szociális hozzájárulási adó</c:v>
                  </c:pt>
                  <c:pt idx="5">
                    <c:v>Kedvezményes szociális hozzájárulási adó</c:v>
                  </c:pt>
                  <c:pt idx="6">
                    <c:v>Munkerőpiaci fogl. Járulék</c:v>
                  </c:pt>
                  <c:pt idx="7">
                    <c:v>Egészségügyi hozzájárulás</c:v>
                  </c:pt>
                  <c:pt idx="8">
                    <c:v>Táppénz hozzájárulás </c:v>
                  </c:pt>
                  <c:pt idx="9">
                    <c:v>Munkaadókat terhelő járulékok áht-n kívülre</c:v>
                  </c:pt>
                  <c:pt idx="10">
                    <c:v>Személyi jövedelemadó</c:v>
                  </c:pt>
                  <c:pt idx="11">
                    <c:v>Munkaadókat terhelő járulékok össz:</c:v>
                  </c:pt>
                  <c:pt idx="12">
                    <c:v>Készletbeszerzések</c:v>
                  </c:pt>
                  <c:pt idx="13">
                    <c:v>Kommunikációs szolgáltatás</c:v>
                  </c:pt>
                  <c:pt idx="14">
                    <c:v>Szolgáltatások</c:v>
                  </c:pt>
                  <c:pt idx="15">
                    <c:v>Általános forgalmi adó kiadása</c:v>
                  </c:pt>
                  <c:pt idx="16">
                    <c:v>Kiküldetés, reprezentáció, reklám kiadások</c:v>
                  </c:pt>
                  <c:pt idx="17">
                    <c:v>Egyéb dologi kiadások</c:v>
                  </c:pt>
                  <c:pt idx="18">
                    <c:v>Működési célú kamat kiadások</c:v>
                  </c:pt>
                  <c:pt idx="19">
                    <c:v>Dologi és egyéb folyó kiadások</c:v>
                  </c:pt>
                  <c:pt idx="20">
                    <c:v> Egyéb folyó kiadások összesen:</c:v>
                  </c:pt>
                  <c:pt idx="21">
                    <c:v>Működési célú pénzeszközátadás államháztartáson kívülre</c:v>
                  </c:pt>
                  <c:pt idx="22">
                    <c:v>Elvonások és befizetések</c:v>
                  </c:pt>
                  <c:pt idx="23">
                    <c:v>Működési célú pénzeszközátadás államháztartáson belülre</c:v>
                  </c:pt>
                  <c:pt idx="24">
                    <c:v>Felhalmozási célú pénzeszközátadás államháztartáson belülre</c:v>
                  </c:pt>
                  <c:pt idx="25">
                    <c:v>Társadalom- és szociálpolitikai juttatások</c:v>
                  </c:pt>
                  <c:pt idx="26">
                    <c:v>Pénzeszközátadás egyéb támogatás össz:</c:v>
                  </c:pt>
                  <c:pt idx="27">
                    <c:v>Állami gondozásban lévők pénzbeli juttatásai</c:v>
                  </c:pt>
                  <c:pt idx="28">
                    <c:v>Középfokú oktatásban résztvevők pénzbeli juttatásai</c:v>
                  </c:pt>
                  <c:pt idx="29">
                    <c:v>Felsőfokú oktatásban résztvevők pénzbeli juttatásai</c:v>
                  </c:pt>
                  <c:pt idx="30">
                    <c:v>Felnőtt oktatásban résztvevők pénzbeli juttatásai</c:v>
                  </c:pt>
                  <c:pt idx="31">
                    <c:v>Ellátottak egyéb pénzbeli juttatásai</c:v>
                  </c:pt>
                  <c:pt idx="32">
                    <c:v>Ellátottak pénzbeli juttatásai összesen:</c:v>
                  </c:pt>
                  <c:pt idx="33">
                    <c:v>Nyugdíjbiztosítási pénzbeli ellátások</c:v>
                  </c:pt>
                  <c:pt idx="34">
                    <c:v>Egészségbiztosítási Pénzbeli ellátások</c:v>
                  </c:pt>
                  <c:pt idx="35">
                    <c:v>Munkaerő piaci pénzbeli ellátások</c:v>
                  </c:pt>
                  <c:pt idx="36">
                    <c:v>Háztartások közvetett támogatása</c:v>
                  </c:pt>
                  <c:pt idx="37">
                    <c:v>Ingatlanok felújítása</c:v>
                  </c:pt>
                  <c:pt idx="38">
                    <c:v>Gépek berendezések és felsz. felújítása</c:v>
                  </c:pt>
                  <c:pt idx="39">
                    <c:v>Járművek felújítása</c:v>
                  </c:pt>
                  <c:pt idx="40">
                    <c:v>Felújítás előzetesen felszámított ÁFA-ja</c:v>
                  </c:pt>
                  <c:pt idx="41">
                    <c:v>Felújítás összesen:</c:v>
                  </c:pt>
                  <c:pt idx="42">
                    <c:v>Intézményi beruházási kiadások</c:v>
                  </c:pt>
                  <c:pt idx="43">
                    <c:v>Egyéb központi beruházások</c:v>
                  </c:pt>
                  <c:pt idx="44">
                    <c:v>Lakástámogatás</c:v>
                  </c:pt>
                  <c:pt idx="45">
                    <c:v>Lakásépítés</c:v>
                  </c:pt>
                  <c:pt idx="46">
                    <c:v>Beruházási célprogramok</c:v>
                  </c:pt>
                  <c:pt idx="47">
                    <c:v>Kiemeltjelentőségű beruházások</c:v>
                  </c:pt>
                  <c:pt idx="48">
                    <c:v>Állami készletek tartalékok felhalmozási kiadásai</c:v>
                  </c:pt>
                  <c:pt idx="49">
                    <c:v>Beruházások általános forgalmiadója</c:v>
                  </c:pt>
                  <c:pt idx="50">
                    <c:v>Felhalmozási célú pénzeszköz átadás</c:v>
                  </c:pt>
                  <c:pt idx="51">
                    <c:v>Pénzügyi befektetések kiadásai</c:v>
                  </c:pt>
                  <c:pt idx="52">
                    <c:v>Felhalmozási és pénzügyi befektetések összesen:</c:v>
                  </c:pt>
                  <c:pt idx="53">
                    <c:v>Kölcsönök nyújtása és törlesztése</c:v>
                  </c:pt>
                  <c:pt idx="54">
                    <c:v>Belföldi finanszírozás kiadásai</c:v>
                  </c:pt>
                  <c:pt idx="55">
                    <c:v>Céltatalék fejlesztéshez</c:v>
                  </c:pt>
                  <c:pt idx="56">
                    <c:v>Általános tartalék</c:v>
                  </c:pt>
                  <c:pt idx="57">
                    <c:v>ÁHT.-n belüli megelőlegezés visszafizetése</c:v>
                  </c:pt>
                  <c:pt idx="58">
                    <c:v>Az I. – XII. pontba nem tartozó kiadások összesen:</c:v>
                  </c:pt>
                  <c:pt idx="59">
                    <c:v>Kiadások összesen (I – XIII-ig):</c:v>
                  </c:pt>
                </c:lvl>
                <c:lvl>
                  <c:pt idx="1">
                    <c:v>1.</c:v>
                  </c:pt>
                  <c:pt idx="2">
                    <c:v>I.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II.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III.</c:v>
                  </c:pt>
                  <c:pt idx="20">
                    <c:v>IV.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V.</c:v>
                  </c:pt>
                  <c:pt idx="27">
                    <c:v>1.</c:v>
                  </c:pt>
                  <c:pt idx="28">
                    <c:v>2.</c:v>
                  </c:pt>
                  <c:pt idx="29">
                    <c:v>3.</c:v>
                  </c:pt>
                  <c:pt idx="30">
                    <c:v>4.</c:v>
                  </c:pt>
                  <c:pt idx="31">
                    <c:v>5.</c:v>
                  </c:pt>
                  <c:pt idx="32">
                    <c:v>VI.</c:v>
                  </c:pt>
                  <c:pt idx="33">
                    <c:v>VII.</c:v>
                  </c:pt>
                  <c:pt idx="34">
                    <c:v>VIII.</c:v>
                  </c:pt>
                  <c:pt idx="35">
                    <c:v>IX.</c:v>
                  </c:pt>
                  <c:pt idx="36">
                    <c:v>X.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XI.</c:v>
                  </c:pt>
                  <c:pt idx="42">
                    <c:v>1.</c:v>
                  </c:pt>
                  <c:pt idx="43">
                    <c:v>2.</c:v>
                  </c:pt>
                  <c:pt idx="44">
                    <c:v>3.</c:v>
                  </c:pt>
                  <c:pt idx="45">
                    <c:v>4.</c:v>
                  </c:pt>
                  <c:pt idx="46">
                    <c:v>5.</c:v>
                  </c:pt>
                  <c:pt idx="47">
                    <c:v>6.</c:v>
                  </c:pt>
                  <c:pt idx="48">
                    <c:v>7.</c:v>
                  </c:pt>
                  <c:pt idx="49">
                    <c:v>8.</c:v>
                  </c:pt>
                  <c:pt idx="50">
                    <c:v>9</c:v>
                  </c:pt>
                  <c:pt idx="51">
                    <c:v>10</c:v>
                  </c:pt>
                  <c:pt idx="52">
                    <c:v>XII.</c:v>
                  </c:pt>
                  <c:pt idx="53">
                    <c:v>1.</c:v>
                  </c:pt>
                  <c:pt idx="54">
                    <c:v>2.</c:v>
                  </c:pt>
                  <c:pt idx="55">
                    <c:v>3.</c:v>
                  </c:pt>
                  <c:pt idx="56">
                    <c:v>4.</c:v>
                  </c:pt>
                  <c:pt idx="57">
                    <c:v>5.</c:v>
                  </c:pt>
                  <c:pt idx="58">
                    <c:v>XIII.</c:v>
                  </c:pt>
                </c:lvl>
              </c:multiLvlStrCache>
            </c:multiLvlStrRef>
          </c:cat>
          <c:val>
            <c:numRef>
              <c:f>'2.kiadás'!$E$5:$E$64</c:f>
              <c:numCache>
                <c:formatCode>#,##0</c:formatCode>
                <c:ptCount val="60"/>
                <c:pt idx="0" formatCode="General">
                  <c:v>0</c:v>
                </c:pt>
                <c:pt idx="1">
                  <c:v>521274670</c:v>
                </c:pt>
                <c:pt idx="2">
                  <c:v>521274670</c:v>
                </c:pt>
                <c:pt idx="4">
                  <c:v>63587776</c:v>
                </c:pt>
                <c:pt idx="8">
                  <c:v>1324739</c:v>
                </c:pt>
                <c:pt idx="10">
                  <c:v>2711155</c:v>
                </c:pt>
                <c:pt idx="11">
                  <c:v>67623670</c:v>
                </c:pt>
                <c:pt idx="12">
                  <c:v>34405882</c:v>
                </c:pt>
                <c:pt idx="13">
                  <c:v>6999702</c:v>
                </c:pt>
                <c:pt idx="14">
                  <c:v>146329217</c:v>
                </c:pt>
                <c:pt idx="15">
                  <c:v>49089097</c:v>
                </c:pt>
                <c:pt idx="17">
                  <c:v>9468067</c:v>
                </c:pt>
                <c:pt idx="18">
                  <c:v>730341</c:v>
                </c:pt>
                <c:pt idx="19">
                  <c:v>247022306</c:v>
                </c:pt>
                <c:pt idx="21">
                  <c:v>23422147</c:v>
                </c:pt>
                <c:pt idx="22">
                  <c:v>24621290</c:v>
                </c:pt>
                <c:pt idx="24">
                  <c:v>0</c:v>
                </c:pt>
                <c:pt idx="25">
                  <c:v>29810674</c:v>
                </c:pt>
                <c:pt idx="26">
                  <c:v>77854111</c:v>
                </c:pt>
                <c:pt idx="31">
                  <c:v>231000</c:v>
                </c:pt>
                <c:pt idx="32">
                  <c:v>231000</c:v>
                </c:pt>
                <c:pt idx="37">
                  <c:v>235782041</c:v>
                </c:pt>
                <c:pt idx="40">
                  <c:v>61585950</c:v>
                </c:pt>
                <c:pt idx="41">
                  <c:v>297367991</c:v>
                </c:pt>
                <c:pt idx="42">
                  <c:v>9225953</c:v>
                </c:pt>
                <c:pt idx="49">
                  <c:v>2451860</c:v>
                </c:pt>
                <c:pt idx="50">
                  <c:v>205783288</c:v>
                </c:pt>
                <c:pt idx="52">
                  <c:v>217461101</c:v>
                </c:pt>
                <c:pt idx="54">
                  <c:v>8337003</c:v>
                </c:pt>
                <c:pt idx="57">
                  <c:v>21180035</c:v>
                </c:pt>
                <c:pt idx="58">
                  <c:v>29517038</c:v>
                </c:pt>
                <c:pt idx="59">
                  <c:v>1458351887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F3-4B4E-9442-2B251ED2C2C4}"/>
            </c:ext>
          </c:extLst>
        </c:ser>
        <c:ser>
          <c:idx val="1"/>
          <c:order val="1"/>
          <c:tx>
            <c:strRef>
              <c:f>'2.kiadás'!$F$3:$F$4</c:f>
              <c:strCache>
                <c:ptCount val="2"/>
                <c:pt idx="0">
                  <c:v>Adatok forintban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'2.kiadás'!$A$5:$D$64</c:f>
              <c:multiLvlStrCache>
                <c:ptCount val="60"/>
                <c:lvl>
                  <c:pt idx="0">
                    <c:v>Módosított</c:v>
                  </c:pt>
                  <c:pt idx="1">
                    <c:v>557 785 891</c:v>
                  </c:pt>
                  <c:pt idx="2">
                    <c:v>557 785 891</c:v>
                  </c:pt>
                  <c:pt idx="4">
                    <c:v>69 217 470</c:v>
                  </c:pt>
                  <c:pt idx="11">
                    <c:v>69 217 470</c:v>
                  </c:pt>
                  <c:pt idx="12">
                    <c:v>42 797 805</c:v>
                  </c:pt>
                  <c:pt idx="13">
                    <c:v>9 914 400</c:v>
                  </c:pt>
                  <c:pt idx="14">
                    <c:v>208 472 245</c:v>
                  </c:pt>
                  <c:pt idx="15">
                    <c:v>67 004 525</c:v>
                  </c:pt>
                  <c:pt idx="16">
                    <c:v>50 000</c:v>
                  </c:pt>
                  <c:pt idx="17">
                    <c:v>15 661 245</c:v>
                  </c:pt>
                  <c:pt idx="18">
                    <c:v>3 300 000</c:v>
                  </c:pt>
                  <c:pt idx="19">
                    <c:v>347 200 220</c:v>
                  </c:pt>
                  <c:pt idx="21">
                    <c:v>31 888 000</c:v>
                  </c:pt>
                  <c:pt idx="22">
                    <c:v>42 207 905</c:v>
                  </c:pt>
                  <c:pt idx="25">
                    <c:v>32 769 875</c:v>
                  </c:pt>
                  <c:pt idx="26">
                    <c:v>106 865 780</c:v>
                  </c:pt>
                  <c:pt idx="31">
                    <c:v>231 000</c:v>
                  </c:pt>
                  <c:pt idx="32">
                    <c:v>231 000</c:v>
                  </c:pt>
                  <c:pt idx="37">
                    <c:v>241 016 232</c:v>
                  </c:pt>
                  <c:pt idx="40">
                    <c:v>111 455 594</c:v>
                  </c:pt>
                  <c:pt idx="41">
                    <c:v>352 471 826</c:v>
                  </c:pt>
                  <c:pt idx="42">
                    <c:v>15 813 310</c:v>
                  </c:pt>
                  <c:pt idx="46">
                    <c:v>   </c:v>
                  </c:pt>
                  <c:pt idx="49">
                    <c:v>2 853 782</c:v>
                  </c:pt>
                  <c:pt idx="50">
                    <c:v>205 783 288</c:v>
                  </c:pt>
                  <c:pt idx="52">
                    <c:v>224 450 380</c:v>
                  </c:pt>
                  <c:pt idx="53">
                    <c:v>1 000 000</c:v>
                  </c:pt>
                  <c:pt idx="54">
                    <c:v>10 000 000</c:v>
                  </c:pt>
                  <c:pt idx="55">
                    <c:v>5 000 000</c:v>
                  </c:pt>
                  <c:pt idx="56">
                    <c:v>4 035 000</c:v>
                  </c:pt>
                  <c:pt idx="57">
                    <c:v>21 180 035</c:v>
                  </c:pt>
                  <c:pt idx="58">
                    <c:v>41 215 035</c:v>
                  </c:pt>
                  <c:pt idx="59">
                    <c:v>1 699 437 602</c:v>
                  </c:pt>
                </c:lvl>
                <c:lvl>
                  <c:pt idx="0">
                    <c:v>Eredeti </c:v>
                  </c:pt>
                  <c:pt idx="1">
                    <c:v>434 696 926</c:v>
                  </c:pt>
                  <c:pt idx="2">
                    <c:v>434 696 926</c:v>
                  </c:pt>
                  <c:pt idx="4">
                    <c:v>58 782 964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58 782 964</c:v>
                  </c:pt>
                  <c:pt idx="12">
                    <c:v>40 375 000</c:v>
                  </c:pt>
                  <c:pt idx="13">
                    <c:v>8 130 000</c:v>
                  </c:pt>
                  <c:pt idx="14">
                    <c:v>149 959 065</c:v>
                  </c:pt>
                  <c:pt idx="15">
                    <c:v>48 881 118</c:v>
                  </c:pt>
                  <c:pt idx="16">
                    <c:v>50 000</c:v>
                  </c:pt>
                  <c:pt idx="17">
                    <c:v>10 430 000</c:v>
                  </c:pt>
                  <c:pt idx="18">
                    <c:v>1 500 000</c:v>
                  </c:pt>
                  <c:pt idx="19">
                    <c:v>259 325 183</c:v>
                  </c:pt>
                  <c:pt idx="21">
                    <c:v>30 786 000</c:v>
                  </c:pt>
                  <c:pt idx="23">
                    <c:v>18 579 324</c:v>
                  </c:pt>
                  <c:pt idx="25">
                    <c:v>27 600 000</c:v>
                  </c:pt>
                  <c:pt idx="26">
                    <c:v>76 965 324</c:v>
                  </c:pt>
                  <c:pt idx="37">
                    <c:v>9 921 000</c:v>
                  </c:pt>
                  <c:pt idx="40">
                    <c:v>2 679 000</c:v>
                  </c:pt>
                  <c:pt idx="41">
                    <c:v>12 600 000</c:v>
                  </c:pt>
                  <c:pt idx="42">
                    <c:v>8 025 000</c:v>
                  </c:pt>
                  <c:pt idx="49">
                    <c:v>2 167 000</c:v>
                  </c:pt>
                  <c:pt idx="52">
                    <c:v>10 192 000</c:v>
                  </c:pt>
                  <c:pt idx="53">
                    <c:v>1 000 000</c:v>
                  </c:pt>
                  <c:pt idx="55">
                    <c:v>5 000 000</c:v>
                  </c:pt>
                  <c:pt idx="56">
                    <c:v>5 000 000</c:v>
                  </c:pt>
                  <c:pt idx="58">
                    <c:v>11 000 000</c:v>
                  </c:pt>
                  <c:pt idx="59">
                    <c:v>863 562 397</c:v>
                  </c:pt>
                </c:lvl>
                <c:lvl>
                  <c:pt idx="1">
                    <c:v>Törvény szerinti illetmények</c:v>
                  </c:pt>
                  <c:pt idx="2">
                    <c:v>Személyi juttatások összesen:</c:v>
                  </c:pt>
                  <c:pt idx="3">
                    <c:v>Társadalombiztosítási járulék</c:v>
                  </c:pt>
                  <c:pt idx="4">
                    <c:v>Szociális hozzájárulási adó</c:v>
                  </c:pt>
                  <c:pt idx="5">
                    <c:v>Kedvezményes szociális hozzájárulási adó</c:v>
                  </c:pt>
                  <c:pt idx="6">
                    <c:v>Munkerőpiaci fogl. Járulék</c:v>
                  </c:pt>
                  <c:pt idx="7">
                    <c:v>Egészségügyi hozzájárulás</c:v>
                  </c:pt>
                  <c:pt idx="8">
                    <c:v>Táppénz hozzájárulás </c:v>
                  </c:pt>
                  <c:pt idx="9">
                    <c:v>Munkaadókat terhelő járulékok áht-n kívülre</c:v>
                  </c:pt>
                  <c:pt idx="10">
                    <c:v>Személyi jövedelemadó</c:v>
                  </c:pt>
                  <c:pt idx="11">
                    <c:v>Munkaadókat terhelő járulékok össz:</c:v>
                  </c:pt>
                  <c:pt idx="12">
                    <c:v>Készletbeszerzések</c:v>
                  </c:pt>
                  <c:pt idx="13">
                    <c:v>Kommunikációs szolgáltatás</c:v>
                  </c:pt>
                  <c:pt idx="14">
                    <c:v>Szolgáltatások</c:v>
                  </c:pt>
                  <c:pt idx="15">
                    <c:v>Általános forgalmi adó kiadása</c:v>
                  </c:pt>
                  <c:pt idx="16">
                    <c:v>Kiküldetés, reprezentáció, reklám kiadások</c:v>
                  </c:pt>
                  <c:pt idx="17">
                    <c:v>Egyéb dologi kiadások</c:v>
                  </c:pt>
                  <c:pt idx="18">
                    <c:v>Működési célú kamat kiadások</c:v>
                  </c:pt>
                  <c:pt idx="19">
                    <c:v>Dologi és egyéb folyó kiadások</c:v>
                  </c:pt>
                  <c:pt idx="20">
                    <c:v> Egyéb folyó kiadások összesen:</c:v>
                  </c:pt>
                  <c:pt idx="21">
                    <c:v>Működési célú pénzeszközátadás államháztartáson kívülre</c:v>
                  </c:pt>
                  <c:pt idx="22">
                    <c:v>Elvonások és befizetések</c:v>
                  </c:pt>
                  <c:pt idx="23">
                    <c:v>Működési célú pénzeszközátadás államháztartáson belülre</c:v>
                  </c:pt>
                  <c:pt idx="24">
                    <c:v>Felhalmozási célú pénzeszközátadás államháztartáson belülre</c:v>
                  </c:pt>
                  <c:pt idx="25">
                    <c:v>Társadalom- és szociálpolitikai juttatások</c:v>
                  </c:pt>
                  <c:pt idx="26">
                    <c:v>Pénzeszközátadás egyéb támogatás össz:</c:v>
                  </c:pt>
                  <c:pt idx="27">
                    <c:v>Állami gondozásban lévők pénzbeli juttatásai</c:v>
                  </c:pt>
                  <c:pt idx="28">
                    <c:v>Középfokú oktatásban résztvevők pénzbeli juttatásai</c:v>
                  </c:pt>
                  <c:pt idx="29">
                    <c:v>Felsőfokú oktatásban résztvevők pénzbeli juttatásai</c:v>
                  </c:pt>
                  <c:pt idx="30">
                    <c:v>Felnőtt oktatásban résztvevők pénzbeli juttatásai</c:v>
                  </c:pt>
                  <c:pt idx="31">
                    <c:v>Ellátottak egyéb pénzbeli juttatásai</c:v>
                  </c:pt>
                  <c:pt idx="32">
                    <c:v>Ellátottak pénzbeli juttatásai összesen:</c:v>
                  </c:pt>
                  <c:pt idx="33">
                    <c:v>Nyugdíjbiztosítási pénzbeli ellátások</c:v>
                  </c:pt>
                  <c:pt idx="34">
                    <c:v>Egészségbiztosítási Pénzbeli ellátások</c:v>
                  </c:pt>
                  <c:pt idx="35">
                    <c:v>Munkaerő piaci pénzbeli ellátások</c:v>
                  </c:pt>
                  <c:pt idx="36">
                    <c:v>Háztartások közvetett támogatása</c:v>
                  </c:pt>
                  <c:pt idx="37">
                    <c:v>Ingatlanok felújítása</c:v>
                  </c:pt>
                  <c:pt idx="38">
                    <c:v>Gépek berendezések és felsz. felújítása</c:v>
                  </c:pt>
                  <c:pt idx="39">
                    <c:v>Járművek felújítása</c:v>
                  </c:pt>
                  <c:pt idx="40">
                    <c:v>Felújítás előzetesen felszámított ÁFA-ja</c:v>
                  </c:pt>
                  <c:pt idx="41">
                    <c:v>Felújítás összesen:</c:v>
                  </c:pt>
                  <c:pt idx="42">
                    <c:v>Intézményi beruházási kiadások</c:v>
                  </c:pt>
                  <c:pt idx="43">
                    <c:v>Egyéb központi beruházások</c:v>
                  </c:pt>
                  <c:pt idx="44">
                    <c:v>Lakástámogatás</c:v>
                  </c:pt>
                  <c:pt idx="45">
                    <c:v>Lakásépítés</c:v>
                  </c:pt>
                  <c:pt idx="46">
                    <c:v>Beruházási célprogramok</c:v>
                  </c:pt>
                  <c:pt idx="47">
                    <c:v>Kiemeltjelentőségű beruházások</c:v>
                  </c:pt>
                  <c:pt idx="48">
                    <c:v>Állami készletek tartalékok felhalmozási kiadásai</c:v>
                  </c:pt>
                  <c:pt idx="49">
                    <c:v>Beruházások általános forgalmiadója</c:v>
                  </c:pt>
                  <c:pt idx="50">
                    <c:v>Felhalmozási célú pénzeszköz átadás</c:v>
                  </c:pt>
                  <c:pt idx="51">
                    <c:v>Pénzügyi befektetések kiadásai</c:v>
                  </c:pt>
                  <c:pt idx="52">
                    <c:v>Felhalmozási és pénzügyi befektetések összesen:</c:v>
                  </c:pt>
                  <c:pt idx="53">
                    <c:v>Kölcsönök nyújtása és törlesztése</c:v>
                  </c:pt>
                  <c:pt idx="54">
                    <c:v>Belföldi finanszírozás kiadásai</c:v>
                  </c:pt>
                  <c:pt idx="55">
                    <c:v>Céltatalék fejlesztéshez</c:v>
                  </c:pt>
                  <c:pt idx="56">
                    <c:v>Általános tartalék</c:v>
                  </c:pt>
                  <c:pt idx="57">
                    <c:v>ÁHT.-n belüli megelőlegezés visszafizetése</c:v>
                  </c:pt>
                  <c:pt idx="58">
                    <c:v>Az I. – XII. pontba nem tartozó kiadások összesen:</c:v>
                  </c:pt>
                  <c:pt idx="59">
                    <c:v>Kiadások összesen (I – XIII-ig):</c:v>
                  </c:pt>
                </c:lvl>
                <c:lvl>
                  <c:pt idx="1">
                    <c:v>1.</c:v>
                  </c:pt>
                  <c:pt idx="2">
                    <c:v>I.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II.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III.</c:v>
                  </c:pt>
                  <c:pt idx="20">
                    <c:v>IV.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V.</c:v>
                  </c:pt>
                  <c:pt idx="27">
                    <c:v>1.</c:v>
                  </c:pt>
                  <c:pt idx="28">
                    <c:v>2.</c:v>
                  </c:pt>
                  <c:pt idx="29">
                    <c:v>3.</c:v>
                  </c:pt>
                  <c:pt idx="30">
                    <c:v>4.</c:v>
                  </c:pt>
                  <c:pt idx="31">
                    <c:v>5.</c:v>
                  </c:pt>
                  <c:pt idx="32">
                    <c:v>VI.</c:v>
                  </c:pt>
                  <c:pt idx="33">
                    <c:v>VII.</c:v>
                  </c:pt>
                  <c:pt idx="34">
                    <c:v>VIII.</c:v>
                  </c:pt>
                  <c:pt idx="35">
                    <c:v>IX.</c:v>
                  </c:pt>
                  <c:pt idx="36">
                    <c:v>X.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XI.</c:v>
                  </c:pt>
                  <c:pt idx="42">
                    <c:v>1.</c:v>
                  </c:pt>
                  <c:pt idx="43">
                    <c:v>2.</c:v>
                  </c:pt>
                  <c:pt idx="44">
                    <c:v>3.</c:v>
                  </c:pt>
                  <c:pt idx="45">
                    <c:v>4.</c:v>
                  </c:pt>
                  <c:pt idx="46">
                    <c:v>5.</c:v>
                  </c:pt>
                  <c:pt idx="47">
                    <c:v>6.</c:v>
                  </c:pt>
                  <c:pt idx="48">
                    <c:v>7.</c:v>
                  </c:pt>
                  <c:pt idx="49">
                    <c:v>8.</c:v>
                  </c:pt>
                  <c:pt idx="50">
                    <c:v>9</c:v>
                  </c:pt>
                  <c:pt idx="51">
                    <c:v>10</c:v>
                  </c:pt>
                  <c:pt idx="52">
                    <c:v>XII.</c:v>
                  </c:pt>
                  <c:pt idx="53">
                    <c:v>1.</c:v>
                  </c:pt>
                  <c:pt idx="54">
                    <c:v>2.</c:v>
                  </c:pt>
                  <c:pt idx="55">
                    <c:v>3.</c:v>
                  </c:pt>
                  <c:pt idx="56">
                    <c:v>4.</c:v>
                  </c:pt>
                  <c:pt idx="57">
                    <c:v>5.</c:v>
                  </c:pt>
                  <c:pt idx="58">
                    <c:v>XIII.</c:v>
                  </c:pt>
                </c:lvl>
              </c:multiLvlStrCache>
            </c:multiLvlStrRef>
          </c:cat>
          <c:val>
            <c:numRef>
              <c:f>'2.kiadás'!$F$5:$F$64</c:f>
              <c:numCache>
                <c:formatCode>0%</c:formatCode>
                <c:ptCount val="60"/>
                <c:pt idx="0" formatCode="General">
                  <c:v>0</c:v>
                </c:pt>
                <c:pt idx="1">
                  <c:v>0.9345425877758532</c:v>
                </c:pt>
                <c:pt idx="2">
                  <c:v>0.9345425877758532</c:v>
                </c:pt>
                <c:pt idx="4">
                  <c:v>0.91866657362657145</c:v>
                </c:pt>
                <c:pt idx="11">
                  <c:v>0.97697402115390808</c:v>
                </c:pt>
                <c:pt idx="12">
                  <c:v>0.80391697658326167</c:v>
                </c:pt>
                <c:pt idx="13">
                  <c:v>0.70601367707576856</c:v>
                </c:pt>
                <c:pt idx="14">
                  <c:v>0.70191222337534664</c:v>
                </c:pt>
                <c:pt idx="15">
                  <c:v>0.73262361012185373</c:v>
                </c:pt>
                <c:pt idx="16">
                  <c:v>0</c:v>
                </c:pt>
                <c:pt idx="17">
                  <c:v>0.60455391637127187</c:v>
                </c:pt>
                <c:pt idx="18">
                  <c:v>0.22131545454545454</c:v>
                </c:pt>
                <c:pt idx="19">
                  <c:v>0.71146932452980594</c:v>
                </c:pt>
                <c:pt idx="21" formatCode="0.00%">
                  <c:v>0.73451288886101351</c:v>
                </c:pt>
                <c:pt idx="22" formatCode="0.00%">
                  <c:v>0.5833336196146196</c:v>
                </c:pt>
                <c:pt idx="25" formatCode="0.00%">
                  <c:v>0.90969751944430666</c:v>
                </c:pt>
                <c:pt idx="26" formatCode="0.00%">
                  <c:v>0.72852236702899653</c:v>
                </c:pt>
                <c:pt idx="31" formatCode="0.00%">
                  <c:v>1</c:v>
                </c:pt>
                <c:pt idx="32" formatCode="0.00%">
                  <c:v>1</c:v>
                </c:pt>
                <c:pt idx="37" formatCode="0.00%">
                  <c:v>0.97828282785534548</c:v>
                </c:pt>
                <c:pt idx="40" formatCode="0.00%">
                  <c:v>0.55256042150742113</c:v>
                </c:pt>
                <c:pt idx="41" formatCode="0.00%">
                  <c:v>0.84366456852639338</c:v>
                </c:pt>
                <c:pt idx="42" formatCode="0.00%">
                  <c:v>0.58342959190707067</c:v>
                </c:pt>
                <c:pt idx="49" formatCode="0.00%">
                  <c:v>0.8591616318275187</c:v>
                </c:pt>
                <c:pt idx="50" formatCode="0.00%">
                  <c:v>1</c:v>
                </c:pt>
                <c:pt idx="52" formatCode="0.00%">
                  <c:v>0.96886047152158972</c:v>
                </c:pt>
                <c:pt idx="53" formatCode="0.00%">
                  <c:v>0</c:v>
                </c:pt>
                <c:pt idx="54" formatCode="0.00%">
                  <c:v>0.83370029999999995</c:v>
                </c:pt>
                <c:pt idx="57" formatCode="0.00%">
                  <c:v>1</c:v>
                </c:pt>
                <c:pt idx="58" formatCode="0.00%">
                  <c:v>0.71617161067557022</c:v>
                </c:pt>
                <c:pt idx="59" formatCode="0.00%">
                  <c:v>0.85813794238972008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F3-4B4E-9442-2B251ED2C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30600"/>
        <c:axId val="178083264"/>
      </c:barChart>
      <c:catAx>
        <c:axId val="39730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8083264"/>
        <c:crosses val="autoZero"/>
        <c:auto val="1"/>
        <c:lblAlgn val="ctr"/>
        <c:lblOffset val="100"/>
        <c:noMultiLvlLbl val="0"/>
      </c:catAx>
      <c:valAx>
        <c:axId val="17808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9730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200025</xdr:colOff>
      <xdr:row>12</xdr:row>
      <xdr:rowOff>114300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719137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7"/>
  <sheetViews>
    <sheetView showWhiteSpace="0" view="pageLayout" zoomScaleNormal="100" workbookViewId="0">
      <selection activeCell="E46" sqref="E46"/>
    </sheetView>
  </sheetViews>
  <sheetFormatPr defaultRowHeight="12.75" x14ac:dyDescent="0.2"/>
  <cols>
    <col min="1" max="1" width="43.7109375" customWidth="1"/>
    <col min="2" max="2" width="12.140625" customWidth="1"/>
    <col min="3" max="3" width="12.42578125" customWidth="1"/>
    <col min="4" max="4" width="13.42578125" customWidth="1"/>
    <col min="5" max="5" width="13.7109375" customWidth="1"/>
  </cols>
  <sheetData>
    <row r="2" spans="1:13" ht="15.75" x14ac:dyDescent="0.25">
      <c r="A2" s="5" t="s">
        <v>204</v>
      </c>
      <c r="B2" s="5"/>
      <c r="C2" s="5"/>
      <c r="D2" s="5"/>
      <c r="E2" s="29"/>
    </row>
    <row r="3" spans="1:13" ht="15.75" x14ac:dyDescent="0.25">
      <c r="A3" s="369" t="s">
        <v>761</v>
      </c>
      <c r="B3" s="5"/>
      <c r="C3" s="5"/>
      <c r="D3" s="5"/>
      <c r="E3" s="29"/>
    </row>
    <row r="4" spans="1:13" ht="15.75" x14ac:dyDescent="0.25">
      <c r="A4" s="5"/>
      <c r="B4" s="5"/>
      <c r="C4" s="5"/>
      <c r="D4" s="5"/>
    </row>
    <row r="5" spans="1:13" x14ac:dyDescent="0.2">
      <c r="D5" s="414" t="s">
        <v>273</v>
      </c>
      <c r="E5" s="415"/>
    </row>
    <row r="6" spans="1:13" x14ac:dyDescent="0.2">
      <c r="A6" s="408" t="s">
        <v>2</v>
      </c>
      <c r="B6" s="410" t="s">
        <v>1</v>
      </c>
      <c r="C6" s="411"/>
      <c r="D6" s="411"/>
      <c r="E6" s="412"/>
      <c r="F6" s="413"/>
    </row>
    <row r="7" spans="1:13" ht="33.75" customHeight="1" x14ac:dyDescent="0.2">
      <c r="A7" s="409"/>
      <c r="B7" s="271" t="s">
        <v>0</v>
      </c>
      <c r="C7" s="28" t="s">
        <v>5</v>
      </c>
      <c r="D7" s="28" t="s">
        <v>120</v>
      </c>
      <c r="E7" s="184" t="s">
        <v>121</v>
      </c>
      <c r="F7" s="413"/>
    </row>
    <row r="8" spans="1:13" ht="18" customHeight="1" x14ac:dyDescent="0.25">
      <c r="A8" s="97" t="s">
        <v>3</v>
      </c>
      <c r="B8" s="7">
        <f>SUM(B9+B17+B23)</f>
        <v>741557991</v>
      </c>
      <c r="C8" s="7">
        <f>SUM(C9+C17+C23+C22)</f>
        <v>871019278</v>
      </c>
      <c r="D8" s="7">
        <f>SUM(D9+D17+D23+D22)</f>
        <v>896236378</v>
      </c>
      <c r="E8" s="31">
        <f t="shared" ref="E8:E14" si="0">(D8/C8)</f>
        <v>1.0289512535909682</v>
      </c>
      <c r="F8" s="134"/>
    </row>
    <row r="9" spans="1:13" ht="18" customHeight="1" x14ac:dyDescent="0.2">
      <c r="A9" s="6" t="s">
        <v>4</v>
      </c>
      <c r="B9" s="7">
        <f>SUM(B10:B16)</f>
        <v>100256000</v>
      </c>
      <c r="C9" s="7">
        <f>SUM(C10:C16)</f>
        <v>102388326</v>
      </c>
      <c r="D9" s="7">
        <f>SUM(D10:D16)</f>
        <v>94903653</v>
      </c>
      <c r="E9" s="31">
        <f t="shared" si="0"/>
        <v>0.92689915645266041</v>
      </c>
      <c r="F9" s="3"/>
    </row>
    <row r="10" spans="1:13" ht="18" customHeight="1" x14ac:dyDescent="0.2">
      <c r="A10" s="9" t="s">
        <v>6</v>
      </c>
      <c r="B10" s="135">
        <v>8500000</v>
      </c>
      <c r="C10" s="8">
        <v>8500000</v>
      </c>
      <c r="D10" s="8">
        <v>12575825</v>
      </c>
      <c r="E10" s="96">
        <f t="shared" si="0"/>
        <v>1.4795088235294118</v>
      </c>
    </row>
    <row r="11" spans="1:13" ht="18" customHeight="1" x14ac:dyDescent="0.2">
      <c r="A11" s="2" t="s">
        <v>7</v>
      </c>
      <c r="B11" s="135">
        <v>68498000</v>
      </c>
      <c r="C11" s="8">
        <v>68498000</v>
      </c>
      <c r="D11" s="8">
        <v>58604971</v>
      </c>
      <c r="E11" s="96">
        <f t="shared" si="0"/>
        <v>0.85557200210225115</v>
      </c>
    </row>
    <row r="12" spans="1:13" ht="18" customHeight="1" x14ac:dyDescent="0.2">
      <c r="A12" s="2" t="s">
        <v>8</v>
      </c>
      <c r="B12" s="135">
        <v>8708000</v>
      </c>
      <c r="C12" s="8">
        <v>8708000</v>
      </c>
      <c r="D12" s="8">
        <v>6708928</v>
      </c>
      <c r="E12" s="96">
        <f t="shared" si="0"/>
        <v>0.7704327055581075</v>
      </c>
      <c r="G12" s="3"/>
    </row>
    <row r="13" spans="1:13" ht="18" customHeight="1" x14ac:dyDescent="0.2">
      <c r="A13" s="2" t="s">
        <v>224</v>
      </c>
      <c r="B13" s="270">
        <v>5000000</v>
      </c>
      <c r="C13" s="88">
        <v>5000000</v>
      </c>
      <c r="D13" s="88">
        <v>3542403</v>
      </c>
      <c r="E13" s="96">
        <f t="shared" si="0"/>
        <v>0.70848060000000002</v>
      </c>
      <c r="M13" s="164" t="s">
        <v>520</v>
      </c>
    </row>
    <row r="14" spans="1:13" ht="18" customHeight="1" x14ac:dyDescent="0.2">
      <c r="A14" s="2" t="s">
        <v>516</v>
      </c>
      <c r="B14" s="270">
        <v>9000000</v>
      </c>
      <c r="C14" s="88">
        <v>9000000</v>
      </c>
      <c r="D14" s="88">
        <v>10143617</v>
      </c>
      <c r="E14" s="136">
        <f t="shared" si="0"/>
        <v>1.1270685555555555</v>
      </c>
    </row>
    <row r="15" spans="1:13" ht="18" customHeight="1" x14ac:dyDescent="0.2">
      <c r="A15" s="2" t="s">
        <v>225</v>
      </c>
      <c r="B15" s="270">
        <v>550000</v>
      </c>
      <c r="C15" s="88">
        <v>2682326</v>
      </c>
      <c r="D15" s="88">
        <v>3323708</v>
      </c>
      <c r="E15" s="136">
        <f t="shared" ref="E15:E31" si="1">(D15/C15)</f>
        <v>1.2391141121548983</v>
      </c>
    </row>
    <row r="16" spans="1:13" ht="18" customHeight="1" x14ac:dyDescent="0.2">
      <c r="A16" s="2" t="s">
        <v>226</v>
      </c>
      <c r="B16" s="269"/>
      <c r="C16" s="88"/>
      <c r="D16" s="88">
        <v>4201</v>
      </c>
      <c r="E16" s="136"/>
    </row>
    <row r="17" spans="1:7" ht="18" customHeight="1" x14ac:dyDescent="0.2">
      <c r="A17" s="6" t="s">
        <v>228</v>
      </c>
      <c r="B17" s="7">
        <f>SUM(B21+B18)</f>
        <v>592801991</v>
      </c>
      <c r="C17" s="7">
        <f>SUM(C21+C18)</f>
        <v>720130952</v>
      </c>
      <c r="D17" s="7">
        <f>SUM(D21+D18)</f>
        <v>731608780</v>
      </c>
      <c r="E17" s="31">
        <f t="shared" si="1"/>
        <v>1.0159385289135578</v>
      </c>
    </row>
    <row r="18" spans="1:7" ht="18" customHeight="1" x14ac:dyDescent="0.2">
      <c r="A18" s="2" t="s">
        <v>9</v>
      </c>
      <c r="B18" s="135">
        <v>58656774</v>
      </c>
      <c r="C18" s="8">
        <v>122384775</v>
      </c>
      <c r="D18" s="8">
        <v>133862603</v>
      </c>
      <c r="E18" s="96">
        <f t="shared" si="1"/>
        <v>1.0937847702052808</v>
      </c>
    </row>
    <row r="19" spans="1:7" ht="18" customHeight="1" x14ac:dyDescent="0.2">
      <c r="A19" s="2" t="s">
        <v>618</v>
      </c>
      <c r="B19" s="135">
        <v>2500000</v>
      </c>
      <c r="C19" s="8">
        <v>2500000</v>
      </c>
      <c r="D19" s="8">
        <v>475758</v>
      </c>
      <c r="E19" s="96">
        <f t="shared" si="1"/>
        <v>0.19030320000000001</v>
      </c>
    </row>
    <row r="20" spans="1:7" ht="18" customHeight="1" x14ac:dyDescent="0.2">
      <c r="A20" s="2" t="s">
        <v>619</v>
      </c>
      <c r="B20" s="135">
        <v>56156774</v>
      </c>
      <c r="C20" s="8">
        <v>59710600</v>
      </c>
      <c r="D20" s="8">
        <v>55288400</v>
      </c>
      <c r="E20" s="96">
        <f t="shared" si="1"/>
        <v>0.92593944793721716</v>
      </c>
    </row>
    <row r="21" spans="1:7" ht="18" customHeight="1" x14ac:dyDescent="0.2">
      <c r="A21" s="2" t="s">
        <v>227</v>
      </c>
      <c r="B21" s="135">
        <v>534145217</v>
      </c>
      <c r="C21" s="8">
        <v>597746177</v>
      </c>
      <c r="D21" s="8">
        <v>597746177</v>
      </c>
      <c r="E21" s="96">
        <f t="shared" si="1"/>
        <v>1</v>
      </c>
      <c r="F21" s="3"/>
    </row>
    <row r="22" spans="1:7" ht="18" customHeight="1" x14ac:dyDescent="0.2">
      <c r="A22" s="6" t="s">
        <v>229</v>
      </c>
      <c r="B22" s="268"/>
      <c r="C22" s="7"/>
      <c r="D22" s="7">
        <v>1122905</v>
      </c>
      <c r="E22" s="31"/>
      <c r="F22" s="3"/>
    </row>
    <row r="23" spans="1:7" ht="18" customHeight="1" x14ac:dyDescent="0.2">
      <c r="A23" s="6" t="s">
        <v>230</v>
      </c>
      <c r="B23" s="7">
        <f>SUM(B24:B30)</f>
        <v>48500000</v>
      </c>
      <c r="C23" s="7">
        <f>SUM(C24:C30)</f>
        <v>48500000</v>
      </c>
      <c r="D23" s="7">
        <f>SUM(D24:D30)</f>
        <v>68601040</v>
      </c>
      <c r="E23" s="31">
        <f t="shared" si="1"/>
        <v>1.4144544329896906</v>
      </c>
      <c r="F23" s="3"/>
    </row>
    <row r="24" spans="1:7" ht="18" customHeight="1" x14ac:dyDescent="0.2">
      <c r="A24" s="2" t="s">
        <v>10</v>
      </c>
      <c r="B24" s="135">
        <v>10000000</v>
      </c>
      <c r="C24" s="8">
        <v>10000000</v>
      </c>
      <c r="D24" s="8">
        <v>7314248</v>
      </c>
      <c r="E24" s="96">
        <f t="shared" si="1"/>
        <v>0.73142479999999999</v>
      </c>
      <c r="G24" t="s">
        <v>520</v>
      </c>
    </row>
    <row r="25" spans="1:7" ht="18" customHeight="1" x14ac:dyDescent="0.2">
      <c r="A25" s="2" t="s">
        <v>11</v>
      </c>
      <c r="B25" s="135">
        <v>35000000</v>
      </c>
      <c r="C25" s="8">
        <v>35000000</v>
      </c>
      <c r="D25" s="8">
        <v>59736476</v>
      </c>
      <c r="E25" s="96">
        <f t="shared" si="1"/>
        <v>1.7067564571428571</v>
      </c>
    </row>
    <row r="26" spans="1:7" ht="18" customHeight="1" x14ac:dyDescent="0.2">
      <c r="A26" s="2" t="s">
        <v>12</v>
      </c>
      <c r="B26" s="268"/>
      <c r="C26" s="8"/>
      <c r="D26" s="8"/>
      <c r="E26" s="96"/>
      <c r="F26" s="3"/>
    </row>
    <row r="27" spans="1:7" ht="18" customHeight="1" x14ac:dyDescent="0.2">
      <c r="A27" s="2" t="s">
        <v>14</v>
      </c>
      <c r="B27" s="135">
        <v>1000000</v>
      </c>
      <c r="C27" s="8">
        <v>1000000</v>
      </c>
      <c r="D27" s="8">
        <v>1049079</v>
      </c>
      <c r="E27" s="96">
        <f t="shared" si="1"/>
        <v>1.0490790000000001</v>
      </c>
    </row>
    <row r="28" spans="1:7" ht="18" customHeight="1" x14ac:dyDescent="0.2">
      <c r="A28" s="128" t="s">
        <v>332</v>
      </c>
      <c r="B28" s="135">
        <v>300000</v>
      </c>
      <c r="C28" s="8">
        <v>300000</v>
      </c>
      <c r="D28" s="8" t="s">
        <v>520</v>
      </c>
      <c r="E28" s="96"/>
    </row>
    <row r="29" spans="1:7" ht="18" customHeight="1" x14ac:dyDescent="0.2">
      <c r="A29" s="128" t="s">
        <v>571</v>
      </c>
      <c r="B29" s="135">
        <v>200000</v>
      </c>
      <c r="C29" s="8">
        <v>200000</v>
      </c>
      <c r="D29" s="8">
        <v>90900</v>
      </c>
      <c r="E29" s="96">
        <f t="shared" si="1"/>
        <v>0.45450000000000002</v>
      </c>
    </row>
    <row r="30" spans="1:7" ht="18" customHeight="1" x14ac:dyDescent="0.2">
      <c r="A30" s="2" t="s">
        <v>553</v>
      </c>
      <c r="B30" s="270">
        <v>2000000</v>
      </c>
      <c r="C30" s="88">
        <v>2000000</v>
      </c>
      <c r="D30" s="88">
        <v>410337</v>
      </c>
      <c r="E30" s="136">
        <f t="shared" si="1"/>
        <v>0.2051685</v>
      </c>
    </row>
    <row r="31" spans="1:7" ht="18" customHeight="1" x14ac:dyDescent="0.25">
      <c r="A31" s="97" t="s">
        <v>231</v>
      </c>
      <c r="B31" s="7">
        <f>B32+B33+B34+B35+B36+B37</f>
        <v>6972150</v>
      </c>
      <c r="C31" s="7">
        <f>SUM(C32+C33+C34+C37+C35+C36)</f>
        <v>96569913</v>
      </c>
      <c r="D31" s="7">
        <f>SUM(D32:D37)</f>
        <v>90356510</v>
      </c>
      <c r="E31" s="31">
        <f t="shared" si="1"/>
        <v>0.9356590183528487</v>
      </c>
    </row>
    <row r="32" spans="1:7" ht="18" customHeight="1" x14ac:dyDescent="0.2">
      <c r="A32" s="11" t="s">
        <v>232</v>
      </c>
      <c r="B32" s="135">
        <v>4665750</v>
      </c>
      <c r="C32" s="8">
        <v>4665750</v>
      </c>
      <c r="D32" s="8">
        <v>4633440</v>
      </c>
      <c r="E32" s="136">
        <f>(D32/C32)</f>
        <v>0.99307506831699088</v>
      </c>
    </row>
    <row r="33" spans="1:12" ht="18" customHeight="1" x14ac:dyDescent="0.2">
      <c r="A33" s="11" t="s">
        <v>233</v>
      </c>
      <c r="B33" s="135">
        <v>0</v>
      </c>
      <c r="C33" s="8"/>
      <c r="D33" s="135" t="s">
        <v>520</v>
      </c>
      <c r="E33" s="96"/>
    </row>
    <row r="34" spans="1:12" ht="18" customHeight="1" x14ac:dyDescent="0.2">
      <c r="A34" s="2" t="s">
        <v>234</v>
      </c>
      <c r="B34" s="135"/>
      <c r="C34" s="8">
        <v>89597763</v>
      </c>
      <c r="D34" s="8">
        <v>85125470</v>
      </c>
      <c r="E34" s="96">
        <f>(D34/C34)</f>
        <v>0.95008476941550424</v>
      </c>
      <c r="L34" s="276"/>
    </row>
    <row r="35" spans="1:12" ht="18" customHeight="1" x14ac:dyDescent="0.2">
      <c r="A35" s="2" t="s">
        <v>217</v>
      </c>
      <c r="B35" s="135">
        <v>0</v>
      </c>
      <c r="C35" s="8"/>
      <c r="D35" s="8"/>
      <c r="E35" s="96"/>
    </row>
    <row r="36" spans="1:12" ht="18" customHeight="1" x14ac:dyDescent="0.2">
      <c r="A36" s="2" t="s">
        <v>218</v>
      </c>
      <c r="B36" s="135">
        <v>0</v>
      </c>
      <c r="C36" s="8"/>
      <c r="D36" s="8"/>
      <c r="E36" s="96"/>
    </row>
    <row r="37" spans="1:12" ht="18" customHeight="1" x14ac:dyDescent="0.2">
      <c r="A37" s="23" t="s">
        <v>235</v>
      </c>
      <c r="B37" s="135">
        <v>2306400</v>
      </c>
      <c r="C37" s="91">
        <v>2306400</v>
      </c>
      <c r="D37" s="91">
        <v>597600</v>
      </c>
      <c r="E37" s="96">
        <f>(D37/C37)</f>
        <v>0.25910509885535898</v>
      </c>
    </row>
    <row r="38" spans="1:12" ht="18" customHeight="1" x14ac:dyDescent="0.25">
      <c r="A38" s="97" t="s">
        <v>236</v>
      </c>
      <c r="B38" s="7">
        <f>SUM(B39:B41)</f>
        <v>65032256</v>
      </c>
      <c r="C38" s="7">
        <f>SUM(C39:C41)</f>
        <v>679590825</v>
      </c>
      <c r="D38" s="7">
        <f>SUM(D39:D41)</f>
        <v>614558569</v>
      </c>
      <c r="E38" s="31">
        <f>(D38/C38)</f>
        <v>0.90430674810831946</v>
      </c>
    </row>
    <row r="39" spans="1:12" ht="18" customHeight="1" x14ac:dyDescent="0.2">
      <c r="A39" s="128" t="s">
        <v>758</v>
      </c>
      <c r="B39" s="268"/>
      <c r="C39" s="91">
        <v>57535776</v>
      </c>
      <c r="D39" s="135">
        <v>57535776</v>
      </c>
      <c r="E39" s="96">
        <f>(D39/C39)</f>
        <v>1</v>
      </c>
    </row>
    <row r="40" spans="1:12" ht="18" customHeight="1" x14ac:dyDescent="0.2">
      <c r="A40" s="128" t="s">
        <v>759</v>
      </c>
      <c r="B40" s="268"/>
      <c r="C40" s="91">
        <v>557022793</v>
      </c>
      <c r="D40" s="135">
        <v>557022793</v>
      </c>
      <c r="E40" s="96"/>
    </row>
    <row r="41" spans="1:12" ht="18" customHeight="1" x14ac:dyDescent="0.2">
      <c r="A41" s="2" t="s">
        <v>324</v>
      </c>
      <c r="B41" s="135">
        <v>65032256</v>
      </c>
      <c r="C41" s="91">
        <v>65032256</v>
      </c>
      <c r="D41" s="135"/>
      <c r="E41" s="96"/>
    </row>
    <row r="42" spans="1:12" ht="18" customHeight="1" x14ac:dyDescent="0.25">
      <c r="A42" s="97" t="s">
        <v>237</v>
      </c>
      <c r="B42" s="7">
        <v>50000000</v>
      </c>
      <c r="C42" s="7">
        <v>50000000</v>
      </c>
      <c r="D42" s="7">
        <v>8337003</v>
      </c>
      <c r="E42" s="31"/>
    </row>
    <row r="43" spans="1:12" ht="18" customHeight="1" x14ac:dyDescent="0.2">
      <c r="A43" s="2" t="s">
        <v>620</v>
      </c>
      <c r="B43" s="135">
        <v>50000000</v>
      </c>
      <c r="C43" s="135">
        <v>50000000</v>
      </c>
      <c r="D43" s="135">
        <v>8337003</v>
      </c>
      <c r="E43" s="31"/>
    </row>
    <row r="44" spans="1:12" ht="18" customHeight="1" x14ac:dyDescent="0.2">
      <c r="A44" s="128" t="s">
        <v>621</v>
      </c>
      <c r="B44" s="268"/>
      <c r="C44" s="8"/>
      <c r="D44" s="8"/>
      <c r="E44" s="96"/>
    </row>
    <row r="45" spans="1:12" ht="18" customHeight="1" x14ac:dyDescent="0.25">
      <c r="A45" s="99" t="s">
        <v>554</v>
      </c>
      <c r="B45" s="268"/>
      <c r="C45" s="7">
        <v>2257586</v>
      </c>
      <c r="D45" s="7">
        <v>22468892</v>
      </c>
      <c r="E45" s="31"/>
    </row>
    <row r="46" spans="1:12" ht="18" customHeight="1" x14ac:dyDescent="0.2">
      <c r="A46" s="379" t="s">
        <v>760</v>
      </c>
      <c r="B46" s="378">
        <f>SUM(B8+B31+B38+B42+B45)</f>
        <v>863562397</v>
      </c>
      <c r="C46" s="378">
        <f>SUM(C8+C31+C38+C42+C45)</f>
        <v>1699437602</v>
      </c>
      <c r="D46" s="378">
        <f>SUM(D8+D31+D38+D42+D45)</f>
        <v>1631957352</v>
      </c>
      <c r="E46" s="380">
        <f>(D46/C46)</f>
        <v>0.9602925991983553</v>
      </c>
      <c r="F46" s="3"/>
    </row>
    <row r="47" spans="1:12" x14ac:dyDescent="0.2">
      <c r="B47" s="3"/>
    </row>
    <row r="48" spans="1:12" x14ac:dyDescent="0.2">
      <c r="B48" s="3"/>
    </row>
    <row r="49" spans="1:2" ht="15" x14ac:dyDescent="0.2">
      <c r="A49" s="98"/>
      <c r="B49" s="3"/>
    </row>
    <row r="50" spans="1:2" x14ac:dyDescent="0.2">
      <c r="B50" s="3"/>
    </row>
    <row r="51" spans="1:2" x14ac:dyDescent="0.2">
      <c r="B51" s="3"/>
    </row>
    <row r="52" spans="1:2" ht="15" x14ac:dyDescent="0.2">
      <c r="A52" s="98"/>
      <c r="B52" s="3"/>
    </row>
    <row r="53" spans="1:2" x14ac:dyDescent="0.2">
      <c r="B53" s="3"/>
    </row>
    <row r="54" spans="1:2" x14ac:dyDescent="0.2">
      <c r="B54" s="3"/>
    </row>
    <row r="55" spans="1:2" x14ac:dyDescent="0.2">
      <c r="B55" s="3"/>
    </row>
    <row r="56" spans="1:2" x14ac:dyDescent="0.2">
      <c r="B56" s="3"/>
    </row>
    <row r="57" spans="1:2" x14ac:dyDescent="0.2">
      <c r="B57" s="3"/>
    </row>
    <row r="58" spans="1:2" x14ac:dyDescent="0.2">
      <c r="B58" s="3"/>
    </row>
    <row r="59" spans="1:2" x14ac:dyDescent="0.2">
      <c r="B59" s="3"/>
    </row>
    <row r="60" spans="1:2" x14ac:dyDescent="0.2">
      <c r="B60" s="3"/>
    </row>
    <row r="61" spans="1:2" x14ac:dyDescent="0.2">
      <c r="B61" s="3"/>
    </row>
    <row r="62" spans="1:2" x14ac:dyDescent="0.2">
      <c r="B62" s="3"/>
    </row>
    <row r="63" spans="1:2" x14ac:dyDescent="0.2">
      <c r="B63" s="3"/>
    </row>
    <row r="64" spans="1:2" x14ac:dyDescent="0.2">
      <c r="B64" s="3"/>
    </row>
    <row r="65" spans="2:2" x14ac:dyDescent="0.2">
      <c r="B65" s="3"/>
    </row>
    <row r="66" spans="2:2" x14ac:dyDescent="0.2">
      <c r="B66" s="3"/>
    </row>
    <row r="67" spans="2:2" x14ac:dyDescent="0.2">
      <c r="B67" s="3"/>
    </row>
  </sheetData>
  <mergeCells count="4">
    <mergeCell ref="A6:A7"/>
    <mergeCell ref="B6:E6"/>
    <mergeCell ref="F6:F7"/>
    <mergeCell ref="D5:E5"/>
  </mergeCells>
  <phoneticPr fontId="15" type="noConversion"/>
  <printOptions horizontalCentered="1"/>
  <pageMargins left="0.78740157480314965" right="0.78740157480314965" top="0.98425196850393704" bottom="0.27559055118110237" header="0.51181102362204722" footer="0.51181102362204722"/>
  <pageSetup paperSize="9" scale="97" orientation="landscape" r:id="rId1"/>
  <headerFooter alignWithMargins="0">
    <oddHeader xml:space="preserve">&amp;C1. melléklet a önkormányzati rendelethez
</oddHeader>
    <oddFooter>&amp;C&amp;P</oddFooter>
  </headerFooter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8"/>
  <sheetViews>
    <sheetView view="pageLayout" zoomScaleNormal="100" workbookViewId="0">
      <selection activeCell="C2" sqref="C2"/>
    </sheetView>
  </sheetViews>
  <sheetFormatPr defaultRowHeight="12.75" x14ac:dyDescent="0.2"/>
  <cols>
    <col min="1" max="1" width="4.28515625" customWidth="1"/>
    <col min="2" max="2" width="25.85546875" customWidth="1"/>
    <col min="3" max="3" width="10.7109375" customWidth="1"/>
    <col min="4" max="5" width="11.42578125" customWidth="1"/>
    <col min="6" max="6" width="26" customWidth="1"/>
    <col min="8" max="8" width="10.140625" bestFit="1" customWidth="1"/>
  </cols>
  <sheetData>
    <row r="1" spans="1:8" ht="15.75" x14ac:dyDescent="0.25">
      <c r="A1" s="369" t="s">
        <v>794</v>
      </c>
      <c r="B1" s="374"/>
      <c r="C1" s="374"/>
      <c r="D1" s="374"/>
      <c r="E1" s="375"/>
      <c r="F1" s="374"/>
    </row>
    <row r="2" spans="1:8" x14ac:dyDescent="0.2">
      <c r="A2" s="164"/>
      <c r="B2" s="164"/>
      <c r="C2" s="164"/>
      <c r="D2" s="164"/>
      <c r="E2" s="164"/>
      <c r="F2" s="164"/>
    </row>
    <row r="3" spans="1:8" x14ac:dyDescent="0.2">
      <c r="A3" s="164"/>
      <c r="B3" s="164" t="s">
        <v>520</v>
      </c>
      <c r="C3" s="164" t="s">
        <v>520</v>
      </c>
      <c r="D3" s="164"/>
      <c r="E3" s="164"/>
      <c r="F3" s="183" t="s">
        <v>273</v>
      </c>
    </row>
    <row r="4" spans="1:8" ht="12.75" customHeight="1" x14ac:dyDescent="0.2">
      <c r="A4" s="504" t="s">
        <v>123</v>
      </c>
      <c r="B4" s="505" t="s">
        <v>124</v>
      </c>
      <c r="C4" s="465" t="s">
        <v>1</v>
      </c>
      <c r="D4" s="465"/>
      <c r="E4" s="465"/>
      <c r="F4" s="505" t="s">
        <v>122</v>
      </c>
    </row>
    <row r="5" spans="1:8" x14ac:dyDescent="0.2">
      <c r="A5" s="504"/>
      <c r="B5" s="505"/>
      <c r="C5" s="21" t="s">
        <v>0</v>
      </c>
      <c r="D5" s="21" t="s">
        <v>18</v>
      </c>
      <c r="E5" s="165" t="s">
        <v>120</v>
      </c>
      <c r="F5" s="505"/>
    </row>
    <row r="6" spans="1:8" x14ac:dyDescent="0.2">
      <c r="A6" s="266"/>
      <c r="B6" s="199"/>
      <c r="C6" s="200"/>
      <c r="D6" s="200"/>
      <c r="E6" s="201"/>
      <c r="F6" s="199"/>
    </row>
    <row r="7" spans="1:8" ht="38.25" x14ac:dyDescent="0.2">
      <c r="A7" s="266" t="s">
        <v>52</v>
      </c>
      <c r="B7" s="265" t="s">
        <v>381</v>
      </c>
      <c r="C7" s="267">
        <v>1270000</v>
      </c>
      <c r="D7" s="267">
        <v>1625000</v>
      </c>
      <c r="E7" s="171">
        <v>1624878</v>
      </c>
      <c r="F7" s="265" t="s">
        <v>779</v>
      </c>
    </row>
    <row r="8" spans="1:8" ht="25.5" x14ac:dyDescent="0.2">
      <c r="A8" s="202" t="s">
        <v>53</v>
      </c>
      <c r="B8" s="193" t="s">
        <v>139</v>
      </c>
      <c r="C8" s="171">
        <v>762000</v>
      </c>
      <c r="D8" s="171">
        <v>762000</v>
      </c>
      <c r="E8" s="171">
        <v>103130</v>
      </c>
      <c r="F8" s="193" t="s">
        <v>780</v>
      </c>
    </row>
    <row r="9" spans="1:8" x14ac:dyDescent="0.2">
      <c r="A9" s="202" t="s">
        <v>54</v>
      </c>
      <c r="B9" s="193" t="s">
        <v>139</v>
      </c>
      <c r="C9" s="171"/>
      <c r="D9" s="171">
        <v>306000</v>
      </c>
      <c r="E9" s="171">
        <v>305320</v>
      </c>
      <c r="F9" s="193" t="s">
        <v>781</v>
      </c>
    </row>
    <row r="10" spans="1:8" ht="38.25" x14ac:dyDescent="0.2">
      <c r="A10" s="266" t="s">
        <v>56</v>
      </c>
      <c r="B10" s="193" t="s">
        <v>207</v>
      </c>
      <c r="C10" s="171"/>
      <c r="D10" s="171">
        <v>5821000</v>
      </c>
      <c r="E10" s="171">
        <v>5820804</v>
      </c>
      <c r="F10" s="193" t="s">
        <v>782</v>
      </c>
    </row>
    <row r="11" spans="1:8" x14ac:dyDescent="0.2">
      <c r="A11" s="266" t="s">
        <v>57</v>
      </c>
      <c r="B11" s="193" t="s">
        <v>783</v>
      </c>
      <c r="C11" s="171">
        <v>305000</v>
      </c>
      <c r="D11" s="171">
        <v>305000</v>
      </c>
      <c r="E11" s="171"/>
      <c r="F11" s="193" t="s">
        <v>784</v>
      </c>
    </row>
    <row r="12" spans="1:8" ht="25.5" x14ac:dyDescent="0.2">
      <c r="A12" s="202" t="s">
        <v>58</v>
      </c>
      <c r="B12" s="193" t="s">
        <v>785</v>
      </c>
      <c r="C12" s="171">
        <v>6585000</v>
      </c>
      <c r="D12" s="171">
        <v>6585000</v>
      </c>
      <c r="E12" s="171"/>
      <c r="F12" s="193" t="s">
        <v>786</v>
      </c>
    </row>
    <row r="13" spans="1:8" ht="25.5" x14ac:dyDescent="0.2">
      <c r="A13" s="202" t="s">
        <v>59</v>
      </c>
      <c r="B13" s="193" t="s">
        <v>626</v>
      </c>
      <c r="C13" s="171">
        <v>1016000</v>
      </c>
      <c r="D13" s="171">
        <v>444092</v>
      </c>
      <c r="E13" s="171"/>
      <c r="F13" s="193" t="s">
        <v>754</v>
      </c>
    </row>
    <row r="14" spans="1:8" x14ac:dyDescent="0.2">
      <c r="A14" s="266" t="s">
        <v>98</v>
      </c>
      <c r="B14" s="193" t="s">
        <v>188</v>
      </c>
      <c r="C14" s="171"/>
      <c r="D14" s="171">
        <v>1000000</v>
      </c>
      <c r="E14" s="171">
        <v>1145933</v>
      </c>
      <c r="F14" s="193" t="s">
        <v>754</v>
      </c>
    </row>
    <row r="15" spans="1:8" x14ac:dyDescent="0.2">
      <c r="A15" s="202" t="s">
        <v>99</v>
      </c>
      <c r="B15" s="193" t="s">
        <v>153</v>
      </c>
      <c r="C15" s="171">
        <v>254000</v>
      </c>
      <c r="D15" s="171">
        <v>254000</v>
      </c>
      <c r="E15" s="171">
        <v>197029</v>
      </c>
      <c r="F15" s="193" t="s">
        <v>754</v>
      </c>
    </row>
    <row r="16" spans="1:8" ht="25.5" x14ac:dyDescent="0.2">
      <c r="A16" s="266" t="s">
        <v>526</v>
      </c>
      <c r="B16" s="193" t="s">
        <v>626</v>
      </c>
      <c r="C16" s="171"/>
      <c r="D16" s="171">
        <v>1410000</v>
      </c>
      <c r="E16" s="171">
        <v>1402967</v>
      </c>
      <c r="F16" s="193" t="s">
        <v>787</v>
      </c>
      <c r="H16" s="3"/>
    </row>
    <row r="17" spans="1:8" ht="25.5" x14ac:dyDescent="0.2">
      <c r="A17" s="202" t="s">
        <v>603</v>
      </c>
      <c r="B17" s="193" t="s">
        <v>626</v>
      </c>
      <c r="C17" s="171"/>
      <c r="D17" s="171">
        <v>80000</v>
      </c>
      <c r="E17" s="171">
        <v>79800</v>
      </c>
      <c r="F17" s="193" t="s">
        <v>788</v>
      </c>
    </row>
    <row r="18" spans="1:8" ht="38.25" x14ac:dyDescent="0.2">
      <c r="A18" s="202" t="s">
        <v>573</v>
      </c>
      <c r="B18" s="193" t="s">
        <v>626</v>
      </c>
      <c r="C18" s="171"/>
      <c r="D18" s="171">
        <v>182280888</v>
      </c>
      <c r="E18" s="171">
        <v>182280888</v>
      </c>
      <c r="F18" s="193" t="s">
        <v>789</v>
      </c>
      <c r="H18" s="3"/>
    </row>
    <row r="19" spans="1:8" ht="51" x14ac:dyDescent="0.2">
      <c r="A19" s="266" t="s">
        <v>574</v>
      </c>
      <c r="B19" s="193" t="s">
        <v>626</v>
      </c>
      <c r="C19" s="171"/>
      <c r="D19" s="171">
        <v>23502400</v>
      </c>
      <c r="E19" s="171">
        <v>23502400</v>
      </c>
      <c r="F19" s="193" t="s">
        <v>790</v>
      </c>
    </row>
    <row r="20" spans="1:8" ht="25.5" x14ac:dyDescent="0.2">
      <c r="A20" s="202" t="s">
        <v>591</v>
      </c>
      <c r="B20" s="193" t="s">
        <v>626</v>
      </c>
      <c r="C20" s="171"/>
      <c r="D20" s="171">
        <v>75000</v>
      </c>
      <c r="E20" s="171">
        <v>73891</v>
      </c>
      <c r="F20" s="193" t="s">
        <v>791</v>
      </c>
    </row>
    <row r="21" spans="1:8" ht="22.5" customHeight="1" x14ac:dyDescent="0.2">
      <c r="A21" s="202" t="s">
        <v>575</v>
      </c>
      <c r="B21" s="193" t="s">
        <v>626</v>
      </c>
      <c r="C21" s="171"/>
      <c r="D21" s="171"/>
      <c r="E21" s="171">
        <v>460832</v>
      </c>
      <c r="F21" s="193" t="s">
        <v>792</v>
      </c>
    </row>
    <row r="22" spans="1:8" ht="22.5" customHeight="1" x14ac:dyDescent="0.2">
      <c r="A22" s="202" t="s">
        <v>576</v>
      </c>
      <c r="B22" s="193" t="s">
        <v>381</v>
      </c>
      <c r="C22" s="171"/>
      <c r="D22" s="171"/>
      <c r="E22" s="171">
        <v>463229</v>
      </c>
      <c r="F22" s="193" t="s">
        <v>793</v>
      </c>
    </row>
    <row r="23" spans="1:8" ht="15.75" x14ac:dyDescent="0.25">
      <c r="A23" s="128"/>
      <c r="B23" s="393" t="s">
        <v>126</v>
      </c>
      <c r="C23" s="378">
        <f>SUM(C6:C22)</f>
        <v>10192000</v>
      </c>
      <c r="D23" s="378">
        <f>SUM(D6:D22)</f>
        <v>224450380</v>
      </c>
      <c r="E23" s="378">
        <f>SUM(E6:E22)</f>
        <v>217461101</v>
      </c>
      <c r="F23" s="394"/>
    </row>
    <row r="24" spans="1:8" x14ac:dyDescent="0.2">
      <c r="A24" s="164"/>
      <c r="B24" s="164"/>
      <c r="C24" s="164"/>
      <c r="D24" s="164"/>
      <c r="E24" s="164"/>
      <c r="F24" s="164"/>
    </row>
    <row r="25" spans="1:8" x14ac:dyDescent="0.2">
      <c r="A25" s="164"/>
      <c r="B25" s="164"/>
      <c r="C25" s="164"/>
      <c r="D25" s="164"/>
      <c r="E25" s="203"/>
      <c r="F25" s="164"/>
    </row>
    <row r="28" spans="1:8" x14ac:dyDescent="0.2">
      <c r="E28" s="3"/>
    </row>
  </sheetData>
  <mergeCells count="4">
    <mergeCell ref="A4:A5"/>
    <mergeCell ref="B4:B5"/>
    <mergeCell ref="C4:E4"/>
    <mergeCell ref="F4:F5"/>
  </mergeCells>
  <phoneticPr fontId="15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Header>&amp;C4. melléklet a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9"/>
  <sheetViews>
    <sheetView view="pageLayout" workbookViewId="0">
      <selection activeCell="B3" sqref="B3"/>
    </sheetView>
  </sheetViews>
  <sheetFormatPr defaultRowHeight="12.75" x14ac:dyDescent="0.2"/>
  <cols>
    <col min="2" max="2" width="35.42578125" customWidth="1"/>
    <col min="3" max="5" width="10.140625" bestFit="1" customWidth="1"/>
  </cols>
  <sheetData>
    <row r="1" spans="1:5" ht="15" x14ac:dyDescent="0.25">
      <c r="A1" s="506" t="s">
        <v>770</v>
      </c>
      <c r="B1" s="433"/>
      <c r="C1" s="433"/>
      <c r="D1" s="433"/>
      <c r="E1" s="433"/>
    </row>
    <row r="3" spans="1:5" ht="15.75" thickBot="1" x14ac:dyDescent="0.3">
      <c r="C3" s="507" t="s">
        <v>273</v>
      </c>
      <c r="D3" s="507"/>
      <c r="E3" s="507"/>
    </row>
    <row r="4" spans="1:5" ht="12.75" customHeight="1" x14ac:dyDescent="0.2">
      <c r="A4" s="508" t="s">
        <v>2</v>
      </c>
      <c r="B4" s="509"/>
      <c r="C4" s="512" t="s">
        <v>1</v>
      </c>
      <c r="D4" s="503"/>
      <c r="E4" s="513"/>
    </row>
    <row r="5" spans="1:5" ht="26.25" thickBot="1" x14ac:dyDescent="0.25">
      <c r="A5" s="510"/>
      <c r="B5" s="511"/>
      <c r="C5" s="204" t="s">
        <v>0</v>
      </c>
      <c r="D5" s="191" t="s">
        <v>18</v>
      </c>
      <c r="E5" s="205" t="s">
        <v>120</v>
      </c>
    </row>
    <row r="6" spans="1:5" ht="16.5" thickTop="1" thickBot="1" x14ac:dyDescent="0.3">
      <c r="A6" s="206" t="s">
        <v>605</v>
      </c>
      <c r="B6" s="207"/>
      <c r="C6" s="208">
        <f>SUM(C7:C16)</f>
        <v>4055000</v>
      </c>
      <c r="D6" s="209">
        <f t="shared" ref="D6:E6" si="0">SUM(D7:D16)</f>
        <v>4680000</v>
      </c>
      <c r="E6" s="210">
        <f t="shared" si="0"/>
        <v>3950000</v>
      </c>
    </row>
    <row r="7" spans="1:5" ht="15" x14ac:dyDescent="0.25">
      <c r="A7" s="211"/>
      <c r="B7" s="212"/>
      <c r="C7" s="213"/>
      <c r="D7" s="214"/>
      <c r="E7" s="215"/>
    </row>
    <row r="8" spans="1:5" ht="18" customHeight="1" x14ac:dyDescent="0.25">
      <c r="A8" s="211"/>
      <c r="B8" s="216" t="s">
        <v>529</v>
      </c>
      <c r="C8" s="82">
        <v>2475000</v>
      </c>
      <c r="D8" s="8">
        <v>2475000</v>
      </c>
      <c r="E8" s="79">
        <v>2475000</v>
      </c>
    </row>
    <row r="9" spans="1:5" ht="18" customHeight="1" x14ac:dyDescent="0.25">
      <c r="A9" s="211"/>
      <c r="B9" s="216" t="s">
        <v>549</v>
      </c>
      <c r="C9" s="82">
        <v>200000</v>
      </c>
      <c r="D9" s="8">
        <v>200000</v>
      </c>
      <c r="E9" s="79"/>
    </row>
    <row r="10" spans="1:5" ht="18" customHeight="1" x14ac:dyDescent="0.25">
      <c r="A10" s="211"/>
      <c r="B10" s="216" t="s">
        <v>588</v>
      </c>
      <c r="C10" s="82">
        <v>250000</v>
      </c>
      <c r="D10" s="8">
        <v>450000</v>
      </c>
      <c r="E10" s="79">
        <v>450000</v>
      </c>
    </row>
    <row r="11" spans="1:5" ht="18" customHeight="1" x14ac:dyDescent="0.25">
      <c r="A11" s="211"/>
      <c r="B11" s="216" t="s">
        <v>703</v>
      </c>
      <c r="C11" s="82">
        <v>300000</v>
      </c>
      <c r="D11" s="8">
        <v>500000</v>
      </c>
      <c r="E11" s="79">
        <v>500000</v>
      </c>
    </row>
    <row r="12" spans="1:5" ht="18" customHeight="1" x14ac:dyDescent="0.25">
      <c r="A12" s="211"/>
      <c r="B12" s="216" t="s">
        <v>530</v>
      </c>
      <c r="C12" s="82">
        <v>300000</v>
      </c>
      <c r="D12" s="8">
        <v>300000</v>
      </c>
      <c r="E12" s="79"/>
    </row>
    <row r="13" spans="1:5" ht="18" customHeight="1" x14ac:dyDescent="0.25">
      <c r="A13" s="211"/>
      <c r="B13" s="216" t="s">
        <v>606</v>
      </c>
      <c r="C13" s="82">
        <v>500000</v>
      </c>
      <c r="D13" s="8">
        <v>500000</v>
      </c>
      <c r="E13" s="79">
        <v>300000</v>
      </c>
    </row>
    <row r="14" spans="1:5" ht="18" customHeight="1" x14ac:dyDescent="0.25">
      <c r="A14" s="211"/>
      <c r="B14" s="216" t="s">
        <v>766</v>
      </c>
      <c r="C14" s="82">
        <v>30000</v>
      </c>
      <c r="D14" s="8">
        <v>255000</v>
      </c>
      <c r="E14" s="79">
        <v>225000</v>
      </c>
    </row>
    <row r="15" spans="1:5" ht="18" customHeight="1" x14ac:dyDescent="0.25">
      <c r="A15" s="211"/>
      <c r="B15" s="216"/>
      <c r="C15" s="82"/>
      <c r="D15" s="8"/>
      <c r="E15" s="79"/>
    </row>
    <row r="16" spans="1:5" ht="18" customHeight="1" thickBot="1" x14ac:dyDescent="0.3">
      <c r="A16" s="211"/>
      <c r="B16" s="217"/>
      <c r="C16" s="218"/>
      <c r="D16" s="219"/>
      <c r="E16" s="220"/>
    </row>
    <row r="17" spans="1:6" ht="18" customHeight="1" thickBot="1" x14ac:dyDescent="0.3">
      <c r="A17" s="221" t="s">
        <v>607</v>
      </c>
      <c r="B17" s="222"/>
      <c r="C17" s="223">
        <f>SUM(C18:C37)</f>
        <v>26731000</v>
      </c>
      <c r="D17" s="224">
        <f>SUM(D18:D37)</f>
        <v>27208000</v>
      </c>
      <c r="E17" s="225">
        <f>SUM(E18:E37)</f>
        <v>19472147</v>
      </c>
    </row>
    <row r="18" spans="1:6" ht="18" customHeight="1" x14ac:dyDescent="0.25">
      <c r="A18" s="226"/>
      <c r="B18" s="212" t="s">
        <v>587</v>
      </c>
      <c r="C18" s="213">
        <v>6000000</v>
      </c>
      <c r="D18" s="214">
        <v>6000000</v>
      </c>
      <c r="E18" s="215">
        <v>5796365</v>
      </c>
    </row>
    <row r="19" spans="1:6" ht="18" customHeight="1" x14ac:dyDescent="0.25">
      <c r="A19" s="211"/>
      <c r="B19" s="216" t="s">
        <v>647</v>
      </c>
      <c r="C19" s="82">
        <v>1500000</v>
      </c>
      <c r="D19" s="8">
        <v>1500000</v>
      </c>
      <c r="E19" s="79">
        <v>30235</v>
      </c>
      <c r="F19" t="s">
        <v>563</v>
      </c>
    </row>
    <row r="20" spans="1:6" ht="18" customHeight="1" x14ac:dyDescent="0.25">
      <c r="A20" s="211"/>
      <c r="B20" s="216" t="s">
        <v>738</v>
      </c>
      <c r="C20" s="82">
        <v>300000</v>
      </c>
      <c r="D20" s="8">
        <v>300000</v>
      </c>
      <c r="E20" s="79"/>
    </row>
    <row r="21" spans="1:6" ht="18" customHeight="1" x14ac:dyDescent="0.25">
      <c r="A21" s="211"/>
      <c r="B21" s="216" t="s">
        <v>531</v>
      </c>
      <c r="C21" s="82">
        <v>780000</v>
      </c>
      <c r="D21" s="8">
        <v>780000</v>
      </c>
      <c r="E21" s="79">
        <v>876929</v>
      </c>
    </row>
    <row r="22" spans="1:6" ht="18" customHeight="1" x14ac:dyDescent="0.25">
      <c r="A22" s="211"/>
      <c r="B22" s="216" t="s">
        <v>532</v>
      </c>
      <c r="C22" s="82">
        <v>500000</v>
      </c>
      <c r="D22" s="8">
        <v>500000</v>
      </c>
      <c r="E22" s="79">
        <v>80808</v>
      </c>
    </row>
    <row r="23" spans="1:6" ht="18" customHeight="1" x14ac:dyDescent="0.25">
      <c r="A23" s="211"/>
      <c r="B23" s="216" t="s">
        <v>608</v>
      </c>
      <c r="C23" s="82">
        <v>3100000</v>
      </c>
      <c r="D23" s="8">
        <v>3100000</v>
      </c>
      <c r="E23" s="79"/>
    </row>
    <row r="24" spans="1:6" ht="24" customHeight="1" x14ac:dyDescent="0.25">
      <c r="A24" s="211"/>
      <c r="B24" s="216" t="s">
        <v>617</v>
      </c>
      <c r="C24" s="82"/>
      <c r="D24" s="8">
        <v>37000</v>
      </c>
      <c r="E24" s="79">
        <v>37000</v>
      </c>
    </row>
    <row r="25" spans="1:6" ht="26.25" customHeight="1" x14ac:dyDescent="0.25">
      <c r="A25" s="211"/>
      <c r="B25" s="275" t="s">
        <v>769</v>
      </c>
      <c r="C25" s="82"/>
      <c r="D25" s="8"/>
      <c r="E25" s="79">
        <v>661212</v>
      </c>
    </row>
    <row r="26" spans="1:6" ht="18" customHeight="1" x14ac:dyDescent="0.25">
      <c r="A26" s="211"/>
      <c r="B26" s="216" t="s">
        <v>609</v>
      </c>
      <c r="C26" s="82">
        <v>1000000</v>
      </c>
      <c r="D26" s="8">
        <v>1000000</v>
      </c>
      <c r="E26" s="79">
        <v>184184</v>
      </c>
    </row>
    <row r="27" spans="1:6" ht="18" customHeight="1" x14ac:dyDescent="0.25">
      <c r="A27" s="211"/>
      <c r="B27" s="216" t="s">
        <v>624</v>
      </c>
      <c r="C27" s="82">
        <v>12206000</v>
      </c>
      <c r="D27" s="8">
        <v>12206000</v>
      </c>
      <c r="E27" s="79">
        <v>11214592</v>
      </c>
    </row>
    <row r="28" spans="1:6" ht="18" customHeight="1" x14ac:dyDescent="0.25">
      <c r="A28" s="211"/>
      <c r="B28" s="216" t="s">
        <v>739</v>
      </c>
      <c r="C28" s="82"/>
      <c r="D28" s="8">
        <v>100000</v>
      </c>
      <c r="E28" s="79">
        <v>100000</v>
      </c>
    </row>
    <row r="29" spans="1:6" ht="18" customHeight="1" x14ac:dyDescent="0.25">
      <c r="A29" s="211"/>
      <c r="B29" s="216" t="s">
        <v>610</v>
      </c>
      <c r="C29" s="82">
        <v>120000</v>
      </c>
      <c r="D29" s="8">
        <v>120000</v>
      </c>
      <c r="E29" s="79"/>
    </row>
    <row r="30" spans="1:6" ht="18" customHeight="1" x14ac:dyDescent="0.25">
      <c r="A30" s="211"/>
      <c r="B30" s="216" t="s">
        <v>625</v>
      </c>
      <c r="C30" s="82">
        <v>200000</v>
      </c>
      <c r="D30" s="8">
        <v>200000</v>
      </c>
      <c r="E30" s="79">
        <v>40492</v>
      </c>
    </row>
    <row r="31" spans="1:6" ht="18" customHeight="1" x14ac:dyDescent="0.25">
      <c r="A31" s="211"/>
      <c r="B31" s="277" t="s">
        <v>740</v>
      </c>
      <c r="C31" s="280">
        <v>75000</v>
      </c>
      <c r="D31" s="273">
        <v>75000</v>
      </c>
      <c r="E31" s="279">
        <v>75000</v>
      </c>
    </row>
    <row r="32" spans="1:6" ht="18" customHeight="1" x14ac:dyDescent="0.25">
      <c r="A32" s="211"/>
      <c r="B32" s="277" t="s">
        <v>741</v>
      </c>
      <c r="C32" s="280"/>
      <c r="D32" s="273">
        <v>100000</v>
      </c>
      <c r="E32" s="279">
        <v>100000</v>
      </c>
    </row>
    <row r="33" spans="1:5" ht="18" customHeight="1" x14ac:dyDescent="0.25">
      <c r="A33" s="211"/>
      <c r="B33" s="277" t="s">
        <v>742</v>
      </c>
      <c r="C33" s="280"/>
      <c r="D33" s="273">
        <v>150000</v>
      </c>
      <c r="E33" s="279">
        <v>150000</v>
      </c>
    </row>
    <row r="34" spans="1:5" ht="18" customHeight="1" x14ac:dyDescent="0.25">
      <c r="A34" s="211"/>
      <c r="B34" s="277" t="s">
        <v>637</v>
      </c>
      <c r="C34" s="280"/>
      <c r="D34" s="273">
        <v>90000</v>
      </c>
      <c r="E34" s="279">
        <v>90000</v>
      </c>
    </row>
    <row r="35" spans="1:5" ht="18" customHeight="1" x14ac:dyDescent="0.25">
      <c r="A35" s="211"/>
      <c r="B35" s="277" t="s">
        <v>767</v>
      </c>
      <c r="C35" s="280">
        <v>950000</v>
      </c>
      <c r="D35" s="273">
        <v>950000</v>
      </c>
      <c r="E35" s="279"/>
    </row>
    <row r="36" spans="1:5" ht="18" customHeight="1" x14ac:dyDescent="0.25">
      <c r="A36" s="211"/>
      <c r="B36" s="277" t="s">
        <v>768</v>
      </c>
      <c r="C36" s="280"/>
      <c r="D36" s="273"/>
      <c r="E36" s="279">
        <v>35330</v>
      </c>
    </row>
    <row r="37" spans="1:5" ht="18" customHeight="1" thickBot="1" x14ac:dyDescent="0.3">
      <c r="A37" s="211"/>
      <c r="B37" s="217"/>
      <c r="C37" s="218"/>
      <c r="D37" s="219"/>
      <c r="E37" s="220"/>
    </row>
    <row r="38" spans="1:5" ht="18" customHeight="1" thickBot="1" x14ac:dyDescent="0.3">
      <c r="A38" s="227"/>
      <c r="B38" s="385" t="s">
        <v>611</v>
      </c>
      <c r="C38" s="386">
        <f>+C6+C17</f>
        <v>30786000</v>
      </c>
      <c r="D38" s="387">
        <f>+D6+D17</f>
        <v>31888000</v>
      </c>
      <c r="E38" s="388">
        <f>+E6+E17</f>
        <v>23422147</v>
      </c>
    </row>
    <row r="39" spans="1:5" ht="18" customHeight="1" x14ac:dyDescent="0.2"/>
  </sheetData>
  <mergeCells count="4">
    <mergeCell ref="A1:E1"/>
    <mergeCell ref="C3:E3"/>
    <mergeCell ref="A4:B5"/>
    <mergeCell ref="C4:E4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&amp;C5. melléklet a önkormányzati rendelethez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7"/>
  <sheetViews>
    <sheetView view="pageLayout" topLeftCell="B1" workbookViewId="0">
      <selection activeCell="E18" sqref="E18"/>
    </sheetView>
  </sheetViews>
  <sheetFormatPr defaultRowHeight="12.75" x14ac:dyDescent="0.2"/>
  <cols>
    <col min="1" max="1" width="5.140625" hidden="1" customWidth="1"/>
    <col min="2" max="2" width="3.42578125" customWidth="1"/>
    <col min="3" max="3" width="46.42578125" customWidth="1"/>
    <col min="4" max="4" width="10.140625" customWidth="1"/>
    <col min="5" max="6" width="11.140625" customWidth="1"/>
  </cols>
  <sheetData>
    <row r="1" spans="2:6" ht="15" x14ac:dyDescent="0.25">
      <c r="B1" s="506" t="s">
        <v>207</v>
      </c>
      <c r="C1" s="506"/>
      <c r="D1" s="506"/>
      <c r="E1" s="506"/>
      <c r="F1" s="506"/>
    </row>
    <row r="2" spans="2:6" ht="15" x14ac:dyDescent="0.25">
      <c r="B2" s="506" t="s">
        <v>765</v>
      </c>
      <c r="C2" s="506"/>
      <c r="D2" s="506"/>
      <c r="E2" s="506"/>
      <c r="F2" s="506"/>
    </row>
    <row r="4" spans="2:6" ht="15.75" thickBot="1" x14ac:dyDescent="0.3">
      <c r="C4" s="228"/>
      <c r="D4" s="514" t="s">
        <v>273</v>
      </c>
      <c r="E4" s="514"/>
      <c r="F4" s="514"/>
    </row>
    <row r="5" spans="2:6" x14ac:dyDescent="0.2">
      <c r="B5" s="229"/>
      <c r="C5" s="515" t="s">
        <v>636</v>
      </c>
      <c r="D5" s="512" t="s">
        <v>1</v>
      </c>
      <c r="E5" s="503"/>
      <c r="F5" s="513"/>
    </row>
    <row r="6" spans="2:6" ht="12.75" customHeight="1" thickBot="1" x14ac:dyDescent="0.25">
      <c r="B6" s="230"/>
      <c r="C6" s="516"/>
      <c r="D6" s="204" t="s">
        <v>0</v>
      </c>
      <c r="E6" s="191" t="s">
        <v>18</v>
      </c>
      <c r="F6" s="205" t="s">
        <v>120</v>
      </c>
    </row>
    <row r="7" spans="2:6" ht="15.75" thickTop="1" x14ac:dyDescent="0.25">
      <c r="B7" s="2" t="s">
        <v>52</v>
      </c>
      <c r="C7" s="290" t="s">
        <v>133</v>
      </c>
      <c r="D7" s="75">
        <v>14000000</v>
      </c>
      <c r="E7" s="231">
        <v>14000000</v>
      </c>
      <c r="F7" s="232">
        <v>11804500</v>
      </c>
    </row>
    <row r="8" spans="2:6" ht="15" customHeight="1" x14ac:dyDescent="0.25">
      <c r="B8" s="2" t="s">
        <v>53</v>
      </c>
      <c r="C8" s="289" t="s">
        <v>586</v>
      </c>
      <c r="D8" s="67">
        <v>1250000</v>
      </c>
      <c r="E8" s="8">
        <v>1250000</v>
      </c>
      <c r="F8" s="79">
        <v>1250000</v>
      </c>
    </row>
    <row r="9" spans="2:6" ht="15" customHeight="1" x14ac:dyDescent="0.25">
      <c r="B9" s="2" t="s">
        <v>54</v>
      </c>
      <c r="C9" s="289" t="s">
        <v>557</v>
      </c>
      <c r="D9" s="67">
        <v>700000</v>
      </c>
      <c r="E9" s="8">
        <v>700000</v>
      </c>
      <c r="F9" s="79">
        <v>329120</v>
      </c>
    </row>
    <row r="10" spans="2:6" ht="15" customHeight="1" x14ac:dyDescent="0.25">
      <c r="B10" s="2" t="s">
        <v>56</v>
      </c>
      <c r="C10" s="289" t="s">
        <v>134</v>
      </c>
      <c r="D10" s="67">
        <v>1000000</v>
      </c>
      <c r="E10" s="8">
        <v>1000000</v>
      </c>
      <c r="F10" s="79">
        <v>207315</v>
      </c>
    </row>
    <row r="11" spans="2:6" ht="15" customHeight="1" x14ac:dyDescent="0.25">
      <c r="B11" s="2" t="s">
        <v>57</v>
      </c>
      <c r="C11" s="288" t="s">
        <v>635</v>
      </c>
      <c r="D11" s="278"/>
      <c r="E11" s="273">
        <v>733000</v>
      </c>
      <c r="F11" s="279">
        <v>1377500</v>
      </c>
    </row>
    <row r="12" spans="2:6" ht="15" customHeight="1" thickBot="1" x14ac:dyDescent="0.3">
      <c r="B12" s="2" t="s">
        <v>58</v>
      </c>
      <c r="C12" s="287" t="s">
        <v>612</v>
      </c>
      <c r="D12" s="233">
        <v>10650000</v>
      </c>
      <c r="E12" s="219">
        <v>15086875</v>
      </c>
      <c r="F12" s="220">
        <v>14842239</v>
      </c>
    </row>
    <row r="13" spans="2:6" ht="15" customHeight="1" thickBot="1" x14ac:dyDescent="0.25">
      <c r="B13" s="234"/>
      <c r="C13" s="381" t="s">
        <v>126</v>
      </c>
      <c r="D13" s="382">
        <f>SUM(D7:D12)</f>
        <v>27600000</v>
      </c>
      <c r="E13" s="383">
        <f t="shared" ref="E13:F13" si="0">SUM(E7:E12)</f>
        <v>32769875</v>
      </c>
      <c r="F13" s="384">
        <f t="shared" si="0"/>
        <v>29810674</v>
      </c>
    </row>
    <row r="14" spans="2:6" ht="15" customHeight="1" x14ac:dyDescent="0.2"/>
    <row r="15" spans="2:6" ht="15" customHeight="1" x14ac:dyDescent="0.2"/>
    <row r="16" spans="2:6" ht="15" customHeight="1" x14ac:dyDescent="0.2"/>
    <row r="17" spans="3:5" ht="15" customHeight="1" x14ac:dyDescent="0.2"/>
    <row r="18" spans="3:5" ht="15" customHeight="1" x14ac:dyDescent="0.2">
      <c r="C18" t="s">
        <v>642</v>
      </c>
    </row>
    <row r="19" spans="3:5" x14ac:dyDescent="0.2">
      <c r="C19" t="s">
        <v>643</v>
      </c>
      <c r="D19" s="370">
        <v>1883000</v>
      </c>
    </row>
    <row r="20" spans="3:5" x14ac:dyDescent="0.2">
      <c r="C20" t="s">
        <v>644</v>
      </c>
      <c r="D20" s="3">
        <v>2905000</v>
      </c>
    </row>
    <row r="21" spans="3:5" x14ac:dyDescent="0.2">
      <c r="C21" t="s">
        <v>645</v>
      </c>
      <c r="D21" s="3">
        <v>2100000</v>
      </c>
    </row>
    <row r="22" spans="3:5" x14ac:dyDescent="0.2">
      <c r="C22" t="s">
        <v>646</v>
      </c>
      <c r="D22" s="3">
        <v>4904207</v>
      </c>
    </row>
    <row r="23" spans="3:5" x14ac:dyDescent="0.2">
      <c r="C23" s="164" t="s">
        <v>764</v>
      </c>
      <c r="D23" s="3">
        <v>3050032</v>
      </c>
    </row>
    <row r="27" spans="3:5" x14ac:dyDescent="0.2">
      <c r="E27" t="s">
        <v>520</v>
      </c>
    </row>
  </sheetData>
  <mergeCells count="5">
    <mergeCell ref="B1:F1"/>
    <mergeCell ref="B2:F2"/>
    <mergeCell ref="D4:F4"/>
    <mergeCell ref="C5:C6"/>
    <mergeCell ref="D5:F5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&amp;C6. melléklet a  önkormányzati rendelethez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6"/>
  <sheetViews>
    <sheetView view="pageLayout" workbookViewId="0">
      <selection activeCell="E15" sqref="E15"/>
    </sheetView>
  </sheetViews>
  <sheetFormatPr defaultRowHeight="12.75" x14ac:dyDescent="0.2"/>
  <cols>
    <col min="1" max="1" width="9" customWidth="1"/>
    <col min="2" max="2" width="35.7109375" customWidth="1"/>
    <col min="3" max="3" width="12.140625" customWidth="1"/>
    <col min="6" max="6" width="10" hidden="1" customWidth="1"/>
  </cols>
  <sheetData>
    <row r="1" spans="1:6" ht="15.75" x14ac:dyDescent="0.25">
      <c r="A1" s="517" t="s">
        <v>139</v>
      </c>
      <c r="B1" s="517"/>
      <c r="C1" s="517"/>
      <c r="D1" s="517"/>
      <c r="E1" s="517"/>
      <c r="F1" s="517"/>
    </row>
    <row r="2" spans="1:6" ht="15" x14ac:dyDescent="0.2">
      <c r="A2" s="523" t="s">
        <v>269</v>
      </c>
      <c r="B2" s="524"/>
      <c r="C2" s="524"/>
      <c r="D2" s="524"/>
      <c r="E2" s="524"/>
      <c r="F2" s="524"/>
    </row>
    <row r="5" spans="1:6" x14ac:dyDescent="0.2">
      <c r="F5" s="4" t="s">
        <v>128</v>
      </c>
    </row>
    <row r="6" spans="1:6" ht="12.75" customHeight="1" x14ac:dyDescent="0.2">
      <c r="A6" s="525"/>
      <c r="B6" s="409" t="s">
        <v>129</v>
      </c>
      <c r="C6" s="465" t="s">
        <v>1</v>
      </c>
      <c r="D6" s="465"/>
      <c r="E6" s="465"/>
      <c r="F6" s="465"/>
    </row>
    <row r="7" spans="1:6" ht="33.75" x14ac:dyDescent="0.2">
      <c r="A7" s="526"/>
      <c r="B7" s="409"/>
      <c r="C7" s="93" t="s">
        <v>51</v>
      </c>
      <c r="D7" s="93" t="s">
        <v>18</v>
      </c>
      <c r="E7" s="93" t="s">
        <v>120</v>
      </c>
      <c r="F7" s="95" t="s">
        <v>121</v>
      </c>
    </row>
    <row r="8" spans="1:6" x14ac:dyDescent="0.2">
      <c r="A8" s="467"/>
      <c r="B8" s="87" t="s">
        <v>131</v>
      </c>
      <c r="C8" s="124">
        <v>2200</v>
      </c>
      <c r="D8" s="104">
        <v>2915</v>
      </c>
      <c r="E8" s="104">
        <v>2915</v>
      </c>
      <c r="F8" s="103">
        <f>SUM(E8/D8)</f>
        <v>1</v>
      </c>
    </row>
    <row r="9" spans="1:6" x14ac:dyDescent="0.2">
      <c r="A9" s="522"/>
      <c r="B9" s="130" t="s">
        <v>212</v>
      </c>
      <c r="C9" s="124">
        <v>25000</v>
      </c>
      <c r="D9" s="104">
        <v>14268</v>
      </c>
      <c r="E9" s="104">
        <v>14268</v>
      </c>
      <c r="F9" s="103">
        <f>SUM(E9/D9)</f>
        <v>1</v>
      </c>
    </row>
    <row r="10" spans="1:6" x14ac:dyDescent="0.2">
      <c r="A10" s="522"/>
      <c r="B10" s="527" t="s">
        <v>213</v>
      </c>
      <c r="C10" s="529">
        <v>250</v>
      </c>
      <c r="D10" s="518"/>
      <c r="E10" s="518"/>
      <c r="F10" s="520" t="e">
        <f t="shared" ref="F10:F18" si="0">SUM(E10/D10)</f>
        <v>#DIV/0!</v>
      </c>
    </row>
    <row r="11" spans="1:6" x14ac:dyDescent="0.2">
      <c r="A11" s="468"/>
      <c r="B11" s="528"/>
      <c r="C11" s="530"/>
      <c r="D11" s="519"/>
      <c r="E11" s="519"/>
      <c r="F11" s="521"/>
    </row>
    <row r="12" spans="1:6" x14ac:dyDescent="0.2">
      <c r="A12" s="1"/>
      <c r="B12" s="38" t="s">
        <v>130</v>
      </c>
      <c r="C12" s="122">
        <v>4400</v>
      </c>
      <c r="D12" s="8"/>
      <c r="E12" s="8"/>
      <c r="F12" s="103" t="e">
        <f t="shared" si="0"/>
        <v>#DIV/0!</v>
      </c>
    </row>
    <row r="13" spans="1:6" x14ac:dyDescent="0.2">
      <c r="A13" s="1"/>
      <c r="B13" s="38" t="s">
        <v>132</v>
      </c>
      <c r="C13" s="122">
        <v>22000</v>
      </c>
      <c r="D13" s="8">
        <v>20794</v>
      </c>
      <c r="E13" s="8">
        <v>20794</v>
      </c>
      <c r="F13" s="103">
        <f t="shared" si="0"/>
        <v>1</v>
      </c>
    </row>
    <row r="14" spans="1:6" x14ac:dyDescent="0.2">
      <c r="A14" s="1"/>
      <c r="B14" s="38" t="s">
        <v>336</v>
      </c>
      <c r="C14" s="122"/>
      <c r="D14" s="8">
        <v>245</v>
      </c>
      <c r="E14" s="8">
        <v>245</v>
      </c>
      <c r="F14" s="103">
        <f t="shared" si="0"/>
        <v>1</v>
      </c>
    </row>
    <row r="15" spans="1:6" x14ac:dyDescent="0.2">
      <c r="A15" s="1"/>
      <c r="B15" s="38" t="s">
        <v>135</v>
      </c>
      <c r="C15" s="122">
        <v>200</v>
      </c>
      <c r="D15" s="8"/>
      <c r="E15" s="8"/>
      <c r="F15" s="103"/>
    </row>
    <row r="16" spans="1:6" x14ac:dyDescent="0.2">
      <c r="A16" s="1"/>
      <c r="B16" s="38"/>
      <c r="C16" s="122"/>
      <c r="D16" s="8"/>
      <c r="E16" s="8"/>
      <c r="F16" s="103"/>
    </row>
    <row r="17" spans="1:6" x14ac:dyDescent="0.2">
      <c r="A17" s="1"/>
      <c r="B17" s="38"/>
      <c r="C17" s="122"/>
      <c r="D17" s="8"/>
      <c r="E17" s="8"/>
      <c r="F17" s="103"/>
    </row>
    <row r="18" spans="1:6" ht="15.75" x14ac:dyDescent="0.25">
      <c r="A18" s="21"/>
      <c r="B18" s="102" t="s">
        <v>136</v>
      </c>
      <c r="C18" s="123">
        <f>SUM(C8:C15)</f>
        <v>54050</v>
      </c>
      <c r="D18" s="7">
        <f>SUM(D8:D14)</f>
        <v>38222</v>
      </c>
      <c r="E18" s="7">
        <f>SUM(E8:E17)</f>
        <v>38222</v>
      </c>
      <c r="F18" s="105">
        <f t="shared" si="0"/>
        <v>1</v>
      </c>
    </row>
    <row r="22" spans="1:6" ht="15.75" x14ac:dyDescent="0.25">
      <c r="B22" s="517"/>
      <c r="C22" s="517"/>
      <c r="D22" s="517"/>
      <c r="E22" s="517"/>
      <c r="F22" s="517"/>
    </row>
    <row r="23" spans="1:6" ht="15.75" x14ac:dyDescent="0.25">
      <c r="B23" s="517"/>
      <c r="C23" s="517"/>
      <c r="D23" s="517"/>
      <c r="E23" s="517"/>
      <c r="F23" s="517"/>
    </row>
    <row r="26" spans="1:6" x14ac:dyDescent="0.2">
      <c r="A26" s="32"/>
    </row>
  </sheetData>
  <mergeCells count="13">
    <mergeCell ref="A8:A11"/>
    <mergeCell ref="A1:F1"/>
    <mergeCell ref="A2:F2"/>
    <mergeCell ref="A6:A7"/>
    <mergeCell ref="B6:B7"/>
    <mergeCell ref="C6:F6"/>
    <mergeCell ref="B10:B11"/>
    <mergeCell ref="C10:C11"/>
    <mergeCell ref="B22:F22"/>
    <mergeCell ref="B23:F23"/>
    <mergeCell ref="D10:D11"/>
    <mergeCell ref="E10:E11"/>
    <mergeCell ref="F10:F11"/>
  </mergeCells>
  <phoneticPr fontId="15" type="noConversion"/>
  <pageMargins left="0.75" right="0.75" top="1" bottom="1" header="0.5" footer="0.5"/>
  <pageSetup paperSize="9" orientation="portrait" r:id="rId1"/>
  <headerFooter alignWithMargins="0">
    <oddHeader xml:space="preserve">&amp;C6/2. melléklet a 8/2015. (V. 29.) önkormányzati rendelethez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F10"/>
  <sheetViews>
    <sheetView view="pageLayout" zoomScaleNormal="100" workbookViewId="0">
      <selection activeCell="E14" sqref="E14"/>
    </sheetView>
  </sheetViews>
  <sheetFormatPr defaultRowHeight="12.75" x14ac:dyDescent="0.2"/>
  <cols>
    <col min="2" max="2" width="33.5703125" customWidth="1"/>
  </cols>
  <sheetData>
    <row r="1" spans="1:6" ht="15.75" x14ac:dyDescent="0.25">
      <c r="A1" s="5" t="s">
        <v>559</v>
      </c>
      <c r="B1" s="34"/>
      <c r="C1" s="34"/>
      <c r="D1" s="34"/>
      <c r="E1" s="34"/>
      <c r="F1" s="34"/>
    </row>
    <row r="2" spans="1:6" x14ac:dyDescent="0.2">
      <c r="C2" s="34"/>
      <c r="D2" s="34"/>
      <c r="E2" s="34"/>
      <c r="F2" s="34"/>
    </row>
    <row r="5" spans="1:6" x14ac:dyDescent="0.2">
      <c r="E5" s="415" t="s">
        <v>273</v>
      </c>
      <c r="F5" s="415"/>
    </row>
    <row r="6" spans="1:6" x14ac:dyDescent="0.2">
      <c r="A6" s="409" t="s">
        <v>2</v>
      </c>
      <c r="B6" s="409"/>
      <c r="C6" s="465" t="s">
        <v>1</v>
      </c>
      <c r="D6" s="465"/>
      <c r="E6" s="465"/>
      <c r="F6" s="465"/>
    </row>
    <row r="7" spans="1:6" ht="33.75" x14ac:dyDescent="0.2">
      <c r="A7" s="409"/>
      <c r="B7" s="409"/>
      <c r="C7" s="93" t="s">
        <v>51</v>
      </c>
      <c r="D7" s="93" t="s">
        <v>18</v>
      </c>
      <c r="E7" s="93" t="s">
        <v>120</v>
      </c>
      <c r="F7" s="95" t="s">
        <v>121</v>
      </c>
    </row>
    <row r="8" spans="1:6" ht="18" customHeight="1" x14ac:dyDescent="0.2">
      <c r="A8" s="13" t="s">
        <v>137</v>
      </c>
      <c r="B8" s="2"/>
      <c r="C8" s="2"/>
      <c r="D8" s="8"/>
      <c r="E8" s="8"/>
      <c r="F8" s="2"/>
    </row>
    <row r="9" spans="1:6" ht="18" customHeight="1" x14ac:dyDescent="0.2">
      <c r="A9" s="2"/>
      <c r="B9" s="38" t="s">
        <v>138</v>
      </c>
      <c r="C9" s="8"/>
      <c r="D9" s="8">
        <v>2991500</v>
      </c>
      <c r="E9" s="8">
        <v>2991500</v>
      </c>
      <c r="F9" s="30">
        <v>1</v>
      </c>
    </row>
    <row r="10" spans="1:6" ht="18" customHeight="1" x14ac:dyDescent="0.2">
      <c r="A10" s="6" t="s">
        <v>136</v>
      </c>
      <c r="B10" s="38"/>
      <c r="C10" s="7">
        <f>SUM(C9:C9)</f>
        <v>0</v>
      </c>
      <c r="D10" s="7">
        <f>SUM(D9:D9)</f>
        <v>2991500</v>
      </c>
      <c r="E10" s="7">
        <f>SUM(E9:E9)</f>
        <v>2991500</v>
      </c>
      <c r="F10" s="31">
        <f>(E10/D10)</f>
        <v>1</v>
      </c>
    </row>
  </sheetData>
  <mergeCells count="3">
    <mergeCell ref="A6:B7"/>
    <mergeCell ref="C6:F6"/>
    <mergeCell ref="E5:F5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&amp;C7. melléklet a önkormányzati rendelethez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0"/>
  <sheetViews>
    <sheetView view="pageLayout" workbookViewId="0">
      <selection activeCell="A4" sqref="A4"/>
    </sheetView>
  </sheetViews>
  <sheetFormatPr defaultRowHeight="12.75" x14ac:dyDescent="0.2"/>
  <cols>
    <col min="1" max="1" width="35.7109375" customWidth="1"/>
    <col min="2" max="2" width="12.7109375" customWidth="1"/>
    <col min="3" max="3" width="12.85546875" customWidth="1"/>
    <col min="4" max="4" width="13" customWidth="1"/>
    <col min="5" max="5" width="12.5703125" customWidth="1"/>
    <col min="6" max="6" width="12.7109375" customWidth="1"/>
    <col min="7" max="7" width="9.140625" customWidth="1"/>
  </cols>
  <sheetData>
    <row r="1" spans="1:6" x14ac:dyDescent="0.2">
      <c r="A1" s="419"/>
      <c r="B1" s="419"/>
      <c r="C1" s="419"/>
      <c r="D1" s="419"/>
      <c r="E1" s="419"/>
      <c r="F1" s="419"/>
    </row>
    <row r="2" spans="1:6" ht="24.75" customHeight="1" x14ac:dyDescent="0.2">
      <c r="A2" s="534" t="s">
        <v>825</v>
      </c>
      <c r="B2" s="534"/>
      <c r="C2" s="534"/>
      <c r="D2" s="534"/>
      <c r="E2" s="534"/>
      <c r="F2" s="12"/>
    </row>
    <row r="3" spans="1:6" ht="14.25" x14ac:dyDescent="0.2">
      <c r="A3" s="12"/>
      <c r="B3" s="108"/>
      <c r="C3" s="12"/>
      <c r="D3" s="12"/>
      <c r="E3" s="12"/>
      <c r="F3" s="12"/>
    </row>
    <row r="4" spans="1:6" ht="12.75" customHeight="1" x14ac:dyDescent="0.2">
      <c r="A4" s="98"/>
      <c r="D4" s="415" t="s">
        <v>273</v>
      </c>
      <c r="E4" s="415"/>
    </row>
    <row r="5" spans="1:6" ht="12.75" customHeight="1" x14ac:dyDescent="0.2">
      <c r="A5" s="538" t="s">
        <v>19</v>
      </c>
      <c r="B5" s="484" t="s">
        <v>1</v>
      </c>
      <c r="C5" s="531"/>
      <c r="D5" s="421" t="s">
        <v>120</v>
      </c>
      <c r="E5" s="532" t="s">
        <v>121</v>
      </c>
      <c r="F5" s="106"/>
    </row>
    <row r="6" spans="1:6" ht="12.75" customHeight="1" x14ac:dyDescent="0.2">
      <c r="A6" s="539"/>
      <c r="B6" s="21" t="s">
        <v>0</v>
      </c>
      <c r="C6" s="94" t="s">
        <v>18</v>
      </c>
      <c r="D6" s="422"/>
      <c r="E6" s="533"/>
    </row>
    <row r="7" spans="1:6" ht="12.75" customHeight="1" x14ac:dyDescent="0.2">
      <c r="A7" s="540"/>
      <c r="B7" s="56"/>
      <c r="C7" s="56"/>
      <c r="D7" s="56"/>
      <c r="E7" s="56"/>
    </row>
    <row r="8" spans="1:6" x14ac:dyDescent="0.2">
      <c r="A8" s="2" t="s">
        <v>3</v>
      </c>
      <c r="B8" s="2"/>
      <c r="C8" s="2"/>
      <c r="D8" s="2"/>
      <c r="E8" s="2"/>
    </row>
    <row r="9" spans="1:6" x14ac:dyDescent="0.2">
      <c r="A9" s="2" t="s">
        <v>4</v>
      </c>
      <c r="B9" s="8">
        <v>100256000</v>
      </c>
      <c r="C9" s="8">
        <v>102388326</v>
      </c>
      <c r="D9" s="8">
        <v>94903653</v>
      </c>
      <c r="E9" s="30">
        <f t="shared" ref="E9:E14" si="0">(D9/C9)</f>
        <v>0.92689915645266041</v>
      </c>
    </row>
    <row r="10" spans="1:6" x14ac:dyDescent="0.2">
      <c r="A10" s="128" t="s">
        <v>23</v>
      </c>
      <c r="B10" s="14"/>
      <c r="C10" s="14"/>
      <c r="D10" s="135">
        <v>4201</v>
      </c>
      <c r="E10" s="30"/>
    </row>
    <row r="11" spans="1:6" x14ac:dyDescent="0.2">
      <c r="A11" s="2" t="s">
        <v>25</v>
      </c>
      <c r="B11" s="3">
        <v>592801991</v>
      </c>
      <c r="C11" s="8">
        <v>720130952</v>
      </c>
      <c r="D11" s="8">
        <v>732731685</v>
      </c>
      <c r="E11" s="30">
        <f t="shared" si="0"/>
        <v>1.0174978355881028</v>
      </c>
    </row>
    <row r="12" spans="1:6" x14ac:dyDescent="0.2">
      <c r="A12" s="128" t="s">
        <v>630</v>
      </c>
      <c r="B12" s="135">
        <v>56156774</v>
      </c>
      <c r="C12" s="135">
        <v>59710600</v>
      </c>
      <c r="D12" s="135">
        <v>55288400</v>
      </c>
      <c r="E12" s="136">
        <f t="shared" si="0"/>
        <v>0.92593944793721716</v>
      </c>
    </row>
    <row r="13" spans="1:6" x14ac:dyDescent="0.2">
      <c r="A13" s="15" t="s">
        <v>266</v>
      </c>
      <c r="B13" s="91">
        <v>534145217</v>
      </c>
      <c r="C13" s="8">
        <v>597746177</v>
      </c>
      <c r="D13" s="8">
        <v>597746177</v>
      </c>
      <c r="E13" s="30">
        <f t="shared" si="0"/>
        <v>1</v>
      </c>
    </row>
    <row r="14" spans="1:6" x14ac:dyDescent="0.2">
      <c r="A14" s="13" t="s">
        <v>267</v>
      </c>
      <c r="B14" s="91">
        <v>48500000</v>
      </c>
      <c r="C14" s="135">
        <v>48500000</v>
      </c>
      <c r="D14" s="8">
        <v>68601040</v>
      </c>
      <c r="E14" s="30">
        <f t="shared" si="0"/>
        <v>1.4144544329896906</v>
      </c>
    </row>
    <row r="15" spans="1:6" x14ac:dyDescent="0.2">
      <c r="A15" s="26" t="s">
        <v>268</v>
      </c>
      <c r="B15" s="7"/>
      <c r="C15" s="7"/>
      <c r="D15" s="135"/>
      <c r="E15" s="30"/>
    </row>
    <row r="16" spans="1:6" x14ac:dyDescent="0.2">
      <c r="A16" s="62" t="s">
        <v>597</v>
      </c>
      <c r="B16" s="14"/>
      <c r="C16" s="135">
        <v>57535776</v>
      </c>
      <c r="D16" s="135">
        <v>57535776</v>
      </c>
      <c r="E16" s="30">
        <v>1</v>
      </c>
    </row>
    <row r="17" spans="1:7" x14ac:dyDescent="0.2">
      <c r="A17" s="62" t="s">
        <v>223</v>
      </c>
      <c r="B17" s="14"/>
      <c r="C17" s="14"/>
      <c r="D17" s="2"/>
      <c r="E17" s="30"/>
    </row>
    <row r="18" spans="1:7" x14ac:dyDescent="0.2">
      <c r="A18" s="62" t="s">
        <v>222</v>
      </c>
      <c r="B18" s="14"/>
      <c r="C18" s="14"/>
      <c r="D18" s="2"/>
      <c r="E18" s="30"/>
    </row>
    <row r="19" spans="1:7" x14ac:dyDescent="0.2">
      <c r="A19" s="6" t="s">
        <v>30</v>
      </c>
      <c r="B19" s="7">
        <f>SUM(B9+B11+B14)</f>
        <v>741557991</v>
      </c>
      <c r="C19" s="7">
        <f>SUM(C9+C11+C14+C16)</f>
        <v>928555054</v>
      </c>
      <c r="D19" s="7">
        <f>SUM(D9+D11+D14+D15+D16)</f>
        <v>953772154</v>
      </c>
      <c r="E19" s="31">
        <f>(D19/C19)</f>
        <v>1.0271573558200675</v>
      </c>
      <c r="G19" s="3"/>
    </row>
    <row r="20" spans="1:7" x14ac:dyDescent="0.2">
      <c r="A20" s="11" t="s">
        <v>32</v>
      </c>
      <c r="B20" s="8"/>
      <c r="C20" s="8"/>
      <c r="D20" s="2" t="s">
        <v>520</v>
      </c>
      <c r="E20" s="30"/>
    </row>
    <row r="21" spans="1:7" x14ac:dyDescent="0.2">
      <c r="A21" s="2" t="s">
        <v>48</v>
      </c>
      <c r="B21" s="8">
        <v>4665750</v>
      </c>
      <c r="C21" s="8">
        <v>4665750</v>
      </c>
      <c r="D21" s="8">
        <v>4633440</v>
      </c>
      <c r="E21" s="30">
        <f>(D21/C21)</f>
        <v>0.99307506831699088</v>
      </c>
    </row>
    <row r="22" spans="1:7" x14ac:dyDescent="0.2">
      <c r="A22" s="2" t="s">
        <v>34</v>
      </c>
      <c r="B22" s="3">
        <v>2306400</v>
      </c>
      <c r="C22" s="8">
        <v>2306400</v>
      </c>
      <c r="D22" s="8">
        <v>597600</v>
      </c>
      <c r="E22" s="30">
        <f>(D22/C22)</f>
        <v>0.25910509885535898</v>
      </c>
    </row>
    <row r="23" spans="1:7" x14ac:dyDescent="0.2">
      <c r="A23" s="2" t="s">
        <v>219</v>
      </c>
      <c r="B23" s="8"/>
      <c r="C23" s="8">
        <v>89597763</v>
      </c>
      <c r="D23" s="8">
        <v>85125470</v>
      </c>
      <c r="E23" s="136">
        <f>(D23/C23)</f>
        <v>0.95008476941550424</v>
      </c>
    </row>
    <row r="24" spans="1:7" x14ac:dyDescent="0.2">
      <c r="A24" s="2" t="s">
        <v>220</v>
      </c>
      <c r="B24" s="8"/>
      <c r="C24" s="8"/>
      <c r="D24" s="8"/>
      <c r="E24" s="30"/>
    </row>
    <row r="25" spans="1:7" ht="25.5" x14ac:dyDescent="0.2">
      <c r="A25" s="18" t="s">
        <v>35</v>
      </c>
      <c r="B25" s="7">
        <f>SUM(B21:B24)</f>
        <v>6972150</v>
      </c>
      <c r="C25" s="7">
        <f>SUM(C21:C24)</f>
        <v>96569913</v>
      </c>
      <c r="D25" s="7">
        <f>SUM(D21:D24)</f>
        <v>90356510</v>
      </c>
      <c r="E25" s="31">
        <f>(D25/C25)</f>
        <v>0.9356590183528487</v>
      </c>
    </row>
    <row r="26" spans="1:7" x14ac:dyDescent="0.2">
      <c r="A26" s="2" t="s">
        <v>37</v>
      </c>
      <c r="B26" s="8"/>
      <c r="C26" s="8"/>
      <c r="D26" s="2"/>
      <c r="E26" s="30"/>
    </row>
    <row r="27" spans="1:7" x14ac:dyDescent="0.2">
      <c r="A27" s="2" t="s">
        <v>214</v>
      </c>
      <c r="B27" s="8">
        <v>65032256</v>
      </c>
      <c r="C27" s="8">
        <v>65032256</v>
      </c>
      <c r="D27" s="8"/>
      <c r="E27" s="136"/>
    </row>
    <row r="28" spans="1:7" x14ac:dyDescent="0.2">
      <c r="A28" s="286" t="s">
        <v>597</v>
      </c>
      <c r="B28" s="203"/>
      <c r="C28" s="135">
        <v>557022793</v>
      </c>
      <c r="D28" s="135">
        <v>557022793</v>
      </c>
      <c r="E28" s="136">
        <v>1</v>
      </c>
    </row>
    <row r="29" spans="1:7" x14ac:dyDescent="0.2">
      <c r="A29" s="2" t="s">
        <v>38</v>
      </c>
      <c r="B29" s="8"/>
      <c r="C29" s="8"/>
      <c r="D29" s="8"/>
      <c r="E29" s="136"/>
    </row>
    <row r="30" spans="1:7" x14ac:dyDescent="0.2">
      <c r="A30" s="2" t="s">
        <v>631</v>
      </c>
      <c r="B30" s="8">
        <v>50000000</v>
      </c>
      <c r="C30" s="8">
        <v>50000000</v>
      </c>
      <c r="D30" s="8">
        <v>8337003</v>
      </c>
      <c r="E30" s="136"/>
    </row>
    <row r="31" spans="1:7" x14ac:dyDescent="0.2">
      <c r="A31" s="13" t="s">
        <v>580</v>
      </c>
      <c r="B31" s="14"/>
      <c r="C31" s="14"/>
      <c r="D31" s="14"/>
      <c r="E31" s="136"/>
    </row>
    <row r="32" spans="1:7" x14ac:dyDescent="0.2">
      <c r="A32" s="18" t="s">
        <v>39</v>
      </c>
      <c r="B32" s="7"/>
      <c r="C32" s="7"/>
      <c r="D32" s="7"/>
      <c r="E32" s="31"/>
    </row>
    <row r="33" spans="1:6" x14ac:dyDescent="0.2">
      <c r="A33" s="18" t="s">
        <v>41</v>
      </c>
      <c r="B33" s="7">
        <f>SUM(B27:B30)</f>
        <v>115032256</v>
      </c>
      <c r="C33" s="7">
        <f>SUM(C27:C28:C30)</f>
        <v>672055049</v>
      </c>
      <c r="D33" s="7">
        <f>SUM(D28:D30)</f>
        <v>565359796</v>
      </c>
      <c r="E33" s="31">
        <f>(D33/C33)</f>
        <v>0.84124030738440292</v>
      </c>
    </row>
    <row r="34" spans="1:6" x14ac:dyDescent="0.2">
      <c r="A34" s="133" t="s">
        <v>338</v>
      </c>
      <c r="B34" s="8"/>
      <c r="C34" s="7">
        <v>2257586</v>
      </c>
      <c r="D34" s="7">
        <v>22468892</v>
      </c>
      <c r="E34" s="31">
        <v>1</v>
      </c>
    </row>
    <row r="35" spans="1:6" x14ac:dyDescent="0.2">
      <c r="A35" s="6" t="s">
        <v>43</v>
      </c>
      <c r="B35" s="7">
        <f>B19+B25+B33</f>
        <v>863562397</v>
      </c>
      <c r="C35" s="7">
        <f>C19+C32+C34+C33+C25</f>
        <v>1699437602</v>
      </c>
      <c r="D35" s="7">
        <f>SUM(D19+D32+D34+D29+D33+D25)</f>
        <v>1631957352</v>
      </c>
      <c r="E35" s="31">
        <f>(D35/C35)</f>
        <v>0.9602925991983553</v>
      </c>
    </row>
    <row r="36" spans="1:6" x14ac:dyDescent="0.2">
      <c r="B36" s="3"/>
      <c r="C36" s="3"/>
      <c r="E36" s="3"/>
      <c r="F36" s="3"/>
    </row>
    <row r="37" spans="1:6" x14ac:dyDescent="0.2">
      <c r="D37" s="415" t="s">
        <v>273</v>
      </c>
      <c r="E37" s="415"/>
      <c r="F37" s="3"/>
    </row>
    <row r="38" spans="1:6" ht="12.75" customHeight="1" x14ac:dyDescent="0.2">
      <c r="A38" s="535" t="s">
        <v>20</v>
      </c>
      <c r="B38" s="410" t="s">
        <v>1</v>
      </c>
      <c r="C38" s="412"/>
      <c r="D38" s="467" t="s">
        <v>120</v>
      </c>
      <c r="E38" s="541" t="s">
        <v>121</v>
      </c>
      <c r="F38" s="3"/>
    </row>
    <row r="39" spans="1:6" x14ac:dyDescent="0.2">
      <c r="A39" s="536"/>
      <c r="B39" s="2" t="s">
        <v>0</v>
      </c>
      <c r="C39" s="2" t="s">
        <v>18</v>
      </c>
      <c r="D39" s="468"/>
      <c r="E39" s="542"/>
      <c r="F39" s="3"/>
    </row>
    <row r="40" spans="1:6" x14ac:dyDescent="0.2">
      <c r="A40" s="537"/>
      <c r="B40" s="53"/>
      <c r="C40" s="53"/>
      <c r="D40" s="53"/>
      <c r="E40" s="55"/>
      <c r="F40" s="3"/>
    </row>
    <row r="41" spans="1:6" x14ac:dyDescent="0.2">
      <c r="A41" s="2" t="s">
        <v>21</v>
      </c>
      <c r="B41" s="2"/>
      <c r="C41" s="2"/>
      <c r="D41" s="2"/>
      <c r="E41" s="8"/>
      <c r="F41" s="3"/>
    </row>
    <row r="42" spans="1:6" x14ac:dyDescent="0.2">
      <c r="A42" s="2" t="s">
        <v>22</v>
      </c>
      <c r="B42" s="8">
        <v>434696926</v>
      </c>
      <c r="C42" s="8">
        <v>557785891</v>
      </c>
      <c r="D42" s="8">
        <v>521274670</v>
      </c>
      <c r="E42" s="30">
        <f t="shared" ref="E42:E47" si="1">(D42/C42)</f>
        <v>0.9345425877758532</v>
      </c>
      <c r="F42" s="3"/>
    </row>
    <row r="43" spans="1:6" x14ac:dyDescent="0.2">
      <c r="A43" s="2" t="s">
        <v>24</v>
      </c>
      <c r="B43" s="8">
        <v>58782964</v>
      </c>
      <c r="C43" s="8">
        <v>69217470</v>
      </c>
      <c r="D43" s="8">
        <v>67623670</v>
      </c>
      <c r="E43" s="30">
        <f t="shared" si="1"/>
        <v>0.97697402115390808</v>
      </c>
      <c r="F43" s="3"/>
    </row>
    <row r="44" spans="1:6" x14ac:dyDescent="0.2">
      <c r="A44" s="2" t="s">
        <v>26</v>
      </c>
      <c r="B44" s="8">
        <v>259325183</v>
      </c>
      <c r="C44" s="8">
        <v>347200220</v>
      </c>
      <c r="D44" s="8">
        <v>247022306</v>
      </c>
      <c r="E44" s="30">
        <f t="shared" si="1"/>
        <v>0.71146932452980594</v>
      </c>
      <c r="F44" s="3"/>
    </row>
    <row r="45" spans="1:6" ht="25.5" x14ac:dyDescent="0.2">
      <c r="A45" s="11" t="s">
        <v>27</v>
      </c>
      <c r="B45" s="8">
        <v>76965324</v>
      </c>
      <c r="C45" s="8">
        <v>106865780</v>
      </c>
      <c r="D45" s="8">
        <v>77854111</v>
      </c>
      <c r="E45" s="30">
        <f t="shared" si="1"/>
        <v>0.72852236702899653</v>
      </c>
      <c r="F45" s="3"/>
    </row>
    <row r="46" spans="1:6" ht="25.5" x14ac:dyDescent="0.2">
      <c r="A46" s="16" t="s">
        <v>28</v>
      </c>
      <c r="B46" s="8">
        <v>30786000</v>
      </c>
      <c r="C46" s="8">
        <v>31888000</v>
      </c>
      <c r="D46" s="8">
        <v>23422147</v>
      </c>
      <c r="E46" s="30">
        <f t="shared" si="1"/>
        <v>0.73451288886101351</v>
      </c>
      <c r="F46" s="3"/>
    </row>
    <row r="47" spans="1:6" x14ac:dyDescent="0.2">
      <c r="A47" s="13" t="s">
        <v>29</v>
      </c>
      <c r="B47" s="8">
        <v>27600000</v>
      </c>
      <c r="C47" s="8">
        <v>32769875</v>
      </c>
      <c r="D47" s="8">
        <v>29810674</v>
      </c>
      <c r="E47" s="30">
        <f t="shared" si="1"/>
        <v>0.90969751944430666</v>
      </c>
      <c r="F47" s="3"/>
    </row>
    <row r="48" spans="1:6" x14ac:dyDescent="0.2">
      <c r="A48" s="2" t="s">
        <v>568</v>
      </c>
      <c r="B48" s="8"/>
      <c r="C48" s="8"/>
      <c r="D48" s="8"/>
      <c r="E48" s="30"/>
      <c r="F48" s="3"/>
    </row>
    <row r="49" spans="1:6" x14ac:dyDescent="0.2">
      <c r="A49" s="128" t="s">
        <v>339</v>
      </c>
      <c r="B49" s="8"/>
      <c r="C49" s="8">
        <v>231000</v>
      </c>
      <c r="D49" s="8">
        <v>231000</v>
      </c>
      <c r="E49" s="30">
        <v>1</v>
      </c>
      <c r="F49" s="3"/>
    </row>
    <row r="50" spans="1:6" x14ac:dyDescent="0.2">
      <c r="A50" s="128" t="s">
        <v>340</v>
      </c>
      <c r="B50" s="8"/>
      <c r="C50" s="8"/>
      <c r="D50" s="8"/>
      <c r="E50" s="30"/>
      <c r="F50" s="3"/>
    </row>
    <row r="51" spans="1:6" x14ac:dyDescent="0.2">
      <c r="A51" s="2" t="s">
        <v>116</v>
      </c>
      <c r="B51" s="2"/>
      <c r="C51" s="8"/>
      <c r="D51" s="8"/>
      <c r="E51" s="30"/>
      <c r="F51" s="3"/>
    </row>
    <row r="52" spans="1:6" x14ac:dyDescent="0.2">
      <c r="A52" s="2" t="s">
        <v>117</v>
      </c>
      <c r="B52" s="8">
        <v>5000000</v>
      </c>
      <c r="C52" s="8">
        <v>4035000</v>
      </c>
      <c r="D52" s="8"/>
      <c r="E52" s="30"/>
      <c r="F52" s="3"/>
    </row>
    <row r="53" spans="1:6" x14ac:dyDescent="0.2">
      <c r="A53" s="6" t="s">
        <v>45</v>
      </c>
      <c r="B53" s="7">
        <f>SUM(B51:B52)</f>
        <v>5000000</v>
      </c>
      <c r="C53" s="7">
        <f>SUM(C51:C52)</f>
        <v>4035000</v>
      </c>
      <c r="D53" s="7">
        <f>SUM(D51:D52)</f>
        <v>0</v>
      </c>
      <c r="E53" s="30"/>
      <c r="F53" s="3"/>
    </row>
    <row r="54" spans="1:6" x14ac:dyDescent="0.2">
      <c r="A54" s="2"/>
      <c r="B54" s="8"/>
      <c r="C54" s="8"/>
      <c r="D54" s="2"/>
      <c r="E54" s="30"/>
      <c r="F54" s="3"/>
    </row>
    <row r="55" spans="1:6" x14ac:dyDescent="0.2">
      <c r="A55" s="6" t="s">
        <v>31</v>
      </c>
      <c r="B55" s="7">
        <f>B42+B43+B44+B45+B53</f>
        <v>834770397</v>
      </c>
      <c r="C55" s="7">
        <f>C42+C43+C44+C45+C53+C49</f>
        <v>1085335361</v>
      </c>
      <c r="D55" s="7">
        <f>D42+D43+D44+D45+D53</f>
        <v>913774757</v>
      </c>
      <c r="E55" s="31">
        <f>(D55/C55)</f>
        <v>0.84192848573372892</v>
      </c>
      <c r="F55" s="3"/>
    </row>
    <row r="56" spans="1:6" x14ac:dyDescent="0.2">
      <c r="A56" s="11" t="s">
        <v>33</v>
      </c>
      <c r="B56" s="8"/>
      <c r="C56" s="8"/>
      <c r="D56" s="2"/>
      <c r="E56" s="30"/>
      <c r="F56" s="3"/>
    </row>
    <row r="57" spans="1:6" x14ac:dyDescent="0.2">
      <c r="A57" s="128" t="s">
        <v>341</v>
      </c>
      <c r="B57" s="8">
        <v>12600000</v>
      </c>
      <c r="C57" s="8">
        <v>352471826</v>
      </c>
      <c r="D57" s="8">
        <v>297367991</v>
      </c>
      <c r="E57" s="30">
        <v>0.95589999999999997</v>
      </c>
      <c r="F57" s="3"/>
    </row>
    <row r="58" spans="1:6" x14ac:dyDescent="0.2">
      <c r="A58" s="2" t="s">
        <v>46</v>
      </c>
      <c r="B58" s="8">
        <v>10192000</v>
      </c>
      <c r="C58" s="8">
        <v>224450380</v>
      </c>
      <c r="D58" s="8">
        <v>217461101</v>
      </c>
      <c r="E58" s="30">
        <f>(D58/C58)</f>
        <v>0.96886047152158972</v>
      </c>
      <c r="F58" s="3"/>
    </row>
    <row r="59" spans="1:6" x14ac:dyDescent="0.2">
      <c r="A59" s="2" t="s">
        <v>270</v>
      </c>
      <c r="B59" s="8"/>
      <c r="C59" s="2"/>
      <c r="D59" s="8"/>
      <c r="E59" s="30"/>
      <c r="F59" s="3"/>
    </row>
    <row r="60" spans="1:6" x14ac:dyDescent="0.2">
      <c r="A60" s="2" t="s">
        <v>533</v>
      </c>
      <c r="B60" s="8">
        <v>5000000</v>
      </c>
      <c r="C60" s="8">
        <v>5000000</v>
      </c>
      <c r="D60" s="8"/>
      <c r="E60" s="30"/>
      <c r="F60" s="3"/>
    </row>
    <row r="61" spans="1:6" ht="25.5" x14ac:dyDescent="0.2">
      <c r="A61" s="18" t="s">
        <v>36</v>
      </c>
      <c r="B61" s="7">
        <f>SUM(B57:B60)</f>
        <v>27792000</v>
      </c>
      <c r="C61" s="7">
        <f>SUM(C57:C60)</f>
        <v>581922206</v>
      </c>
      <c r="D61" s="7">
        <f>SUM(D57:D59)</f>
        <v>514829092</v>
      </c>
      <c r="E61" s="31">
        <f>(D61/C61)</f>
        <v>0.88470432420652456</v>
      </c>
      <c r="F61" s="3"/>
    </row>
    <row r="62" spans="1:6" x14ac:dyDescent="0.2">
      <c r="A62" s="2" t="s">
        <v>118</v>
      </c>
      <c r="B62" s="8"/>
      <c r="C62" s="8"/>
      <c r="D62" s="2"/>
      <c r="E62" s="31"/>
      <c r="F62" s="3"/>
    </row>
    <row r="63" spans="1:6" x14ac:dyDescent="0.2">
      <c r="A63" s="2" t="s">
        <v>47</v>
      </c>
      <c r="B63" s="8"/>
      <c r="C63" s="8"/>
      <c r="D63" s="2"/>
      <c r="E63" s="31"/>
      <c r="F63" s="3"/>
    </row>
    <row r="64" spans="1:6" x14ac:dyDescent="0.2">
      <c r="A64" s="2" t="s">
        <v>570</v>
      </c>
      <c r="B64" s="8"/>
      <c r="C64" s="8">
        <v>10000000</v>
      </c>
      <c r="D64" s="2">
        <v>8337003</v>
      </c>
      <c r="E64" s="136">
        <v>0.8337</v>
      </c>
      <c r="F64" s="3"/>
    </row>
    <row r="65" spans="1:5" x14ac:dyDescent="0.2">
      <c r="A65" s="2" t="s">
        <v>115</v>
      </c>
      <c r="B65" s="8"/>
      <c r="C65" s="8"/>
      <c r="D65" s="2"/>
      <c r="E65" s="30"/>
    </row>
    <row r="66" spans="1:5" x14ac:dyDescent="0.2">
      <c r="A66" s="2" t="s">
        <v>119</v>
      </c>
      <c r="B66" s="8">
        <v>1000000</v>
      </c>
      <c r="C66" s="8">
        <v>1000000</v>
      </c>
      <c r="D66" s="2"/>
      <c r="E66" s="30">
        <f>D66/C66</f>
        <v>0</v>
      </c>
    </row>
    <row r="67" spans="1:5" x14ac:dyDescent="0.2">
      <c r="A67" s="18" t="s">
        <v>40</v>
      </c>
      <c r="B67" s="7">
        <f>SUM(B63:B66)</f>
        <v>1000000</v>
      </c>
      <c r="C67" s="7">
        <f>SUM(C63:C66)</f>
        <v>11000000</v>
      </c>
      <c r="D67" s="7">
        <f>SUM(D63:D66)</f>
        <v>8337003</v>
      </c>
      <c r="E67" s="31">
        <f>(D67/C67)</f>
        <v>0.75790936363636363</v>
      </c>
    </row>
    <row r="68" spans="1:5" x14ac:dyDescent="0.2">
      <c r="A68" s="18" t="s">
        <v>42</v>
      </c>
      <c r="B68" s="7">
        <f>B61+B67</f>
        <v>28792000</v>
      </c>
      <c r="C68" s="7">
        <f>C61+C67</f>
        <v>592922206</v>
      </c>
      <c r="D68" s="7">
        <f>D61+D67</f>
        <v>523166095</v>
      </c>
      <c r="E68" s="31">
        <f>(D68/C68)</f>
        <v>0.88235200116623735</v>
      </c>
    </row>
    <row r="69" spans="1:5" x14ac:dyDescent="0.2">
      <c r="A69" s="128" t="s">
        <v>534</v>
      </c>
      <c r="B69" s="8"/>
      <c r="C69" s="8">
        <v>21180035</v>
      </c>
      <c r="D69" s="8">
        <v>21180035</v>
      </c>
      <c r="E69" s="31">
        <v>1</v>
      </c>
    </row>
    <row r="70" spans="1:5" x14ac:dyDescent="0.2">
      <c r="A70" s="6" t="s">
        <v>44</v>
      </c>
      <c r="B70" s="7">
        <f>B55+B61+B67</f>
        <v>863562397</v>
      </c>
      <c r="C70" s="7">
        <f>C55+C61+C67+C69</f>
        <v>1699437602</v>
      </c>
      <c r="D70" s="7">
        <f>D55+D61+D67+D69+D49</f>
        <v>1458351887</v>
      </c>
      <c r="E70" s="31">
        <f>(D70/C70)</f>
        <v>0.85813794238972008</v>
      </c>
    </row>
  </sheetData>
  <mergeCells count="12">
    <mergeCell ref="A1:F1"/>
    <mergeCell ref="B5:C5"/>
    <mergeCell ref="B38:C38"/>
    <mergeCell ref="D5:D6"/>
    <mergeCell ref="E5:E6"/>
    <mergeCell ref="A2:E2"/>
    <mergeCell ref="A38:A40"/>
    <mergeCell ref="A5:A7"/>
    <mergeCell ref="D38:D39"/>
    <mergeCell ref="E38:E39"/>
    <mergeCell ref="D4:E4"/>
    <mergeCell ref="D37:E37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&amp;C7. melléklet a  önkormányzati rendelethez
</oddHeader>
    <oddFooter>&amp;C&amp;P</oddFooter>
  </headerFooter>
  <rowBreaks count="1" manualBreakCount="1">
    <brk id="3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34"/>
  <sheetViews>
    <sheetView view="pageLayout" workbookViewId="0">
      <selection activeCell="G3" sqref="G3"/>
    </sheetView>
  </sheetViews>
  <sheetFormatPr defaultRowHeight="12.75" x14ac:dyDescent="0.2"/>
  <cols>
    <col min="1" max="1" width="37.5703125" customWidth="1"/>
    <col min="2" max="2" width="7.28515625" customWidth="1"/>
    <col min="3" max="3" width="7" customWidth="1"/>
    <col min="4" max="9" width="8.28515625" customWidth="1"/>
    <col min="10" max="10" width="6.28515625" customWidth="1"/>
    <col min="11" max="11" width="7" customWidth="1"/>
    <col min="12" max="13" width="8.28515625" customWidth="1"/>
  </cols>
  <sheetData>
    <row r="1" spans="1:13" x14ac:dyDescent="0.2">
      <c r="A1" s="374" t="s">
        <v>824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8.25" customHeight="1" x14ac:dyDescent="0.25">
      <c r="A2" s="40"/>
      <c r="E2" s="164" t="s">
        <v>563</v>
      </c>
    </row>
    <row r="3" spans="1:13" x14ac:dyDescent="0.2">
      <c r="G3" t="s">
        <v>520</v>
      </c>
      <c r="M3" s="4" t="s">
        <v>145</v>
      </c>
    </row>
    <row r="4" spans="1:13" x14ac:dyDescent="0.2">
      <c r="A4" s="505" t="s">
        <v>140</v>
      </c>
      <c r="B4" s="465" t="s">
        <v>141</v>
      </c>
      <c r="C4" s="465"/>
      <c r="D4" s="465" t="s">
        <v>142</v>
      </c>
      <c r="E4" s="465"/>
      <c r="F4" s="465" t="s">
        <v>328</v>
      </c>
      <c r="G4" s="465"/>
      <c r="H4" s="484" t="s">
        <v>641</v>
      </c>
      <c r="I4" s="531"/>
      <c r="J4" s="465" t="s">
        <v>329</v>
      </c>
      <c r="K4" s="465"/>
      <c r="L4" s="465" t="s">
        <v>127</v>
      </c>
      <c r="M4" s="465"/>
    </row>
    <row r="5" spans="1:13" x14ac:dyDescent="0.2">
      <c r="A5" s="505"/>
      <c r="B5" s="21" t="s">
        <v>143</v>
      </c>
      <c r="C5" s="21" t="s">
        <v>144</v>
      </c>
      <c r="D5" s="21" t="s">
        <v>143</v>
      </c>
      <c r="E5" s="21" t="s">
        <v>144</v>
      </c>
      <c r="F5" s="21" t="s">
        <v>143</v>
      </c>
      <c r="G5" s="21" t="s">
        <v>144</v>
      </c>
      <c r="H5" s="21" t="s">
        <v>143</v>
      </c>
      <c r="I5" s="21" t="s">
        <v>144</v>
      </c>
      <c r="J5" s="21" t="s">
        <v>143</v>
      </c>
      <c r="K5" s="21" t="s">
        <v>144</v>
      </c>
      <c r="L5" s="21" t="s">
        <v>143</v>
      </c>
      <c r="M5" s="21" t="s">
        <v>144</v>
      </c>
    </row>
    <row r="6" spans="1:13" x14ac:dyDescent="0.2">
      <c r="A6" s="6" t="s">
        <v>146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">
      <c r="A7" s="19" t="s">
        <v>147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">
      <c r="A8" s="41" t="s">
        <v>148</v>
      </c>
      <c r="B8" s="8">
        <f>'2.1-2.5. melléklet'!BL20</f>
        <v>15</v>
      </c>
      <c r="C8" s="2">
        <v>15</v>
      </c>
      <c r="D8" s="2"/>
      <c r="E8" s="2"/>
      <c r="F8" s="2"/>
      <c r="G8" s="2"/>
      <c r="H8" s="2"/>
      <c r="I8" s="2"/>
      <c r="J8" s="2">
        <v>2</v>
      </c>
      <c r="K8" s="2">
        <v>2</v>
      </c>
      <c r="L8" s="2">
        <f>B8+D8+F8+J8</f>
        <v>17</v>
      </c>
      <c r="M8" s="2">
        <f>C8+E8+G8+K8</f>
        <v>17</v>
      </c>
    </row>
    <row r="9" spans="1:13" x14ac:dyDescent="0.2">
      <c r="A9" s="41" t="s">
        <v>755</v>
      </c>
      <c r="B9" s="2">
        <v>5</v>
      </c>
      <c r="C9" s="2">
        <v>5</v>
      </c>
      <c r="D9" s="2"/>
      <c r="E9" s="2"/>
      <c r="F9" s="2"/>
      <c r="G9" s="2"/>
      <c r="H9" s="2"/>
      <c r="I9" s="2"/>
      <c r="J9" s="2"/>
      <c r="K9" s="2"/>
      <c r="L9" s="2">
        <v>5</v>
      </c>
      <c r="M9" s="2">
        <v>5</v>
      </c>
    </row>
    <row r="10" spans="1:13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2.5" x14ac:dyDescent="0.2">
      <c r="A11" s="45" t="s">
        <v>149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4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">
      <c r="A13" s="41" t="s">
        <v>150</v>
      </c>
      <c r="B13" s="2">
        <v>14</v>
      </c>
      <c r="C13" s="2">
        <v>14</v>
      </c>
      <c r="D13" s="2"/>
      <c r="E13" s="2"/>
      <c r="F13" s="2"/>
      <c r="G13" s="2"/>
      <c r="H13" s="2"/>
      <c r="I13" s="2"/>
      <c r="J13" s="2">
        <v>4</v>
      </c>
      <c r="K13" s="2">
        <v>4</v>
      </c>
      <c r="L13" s="2">
        <f t="shared" ref="L13:M17" si="0">B13+D13+F13+J13</f>
        <v>18</v>
      </c>
      <c r="M13" s="2">
        <f t="shared" si="0"/>
        <v>18</v>
      </c>
    </row>
    <row r="14" spans="1:13" x14ac:dyDescent="0.2">
      <c r="A14" s="41" t="s">
        <v>151</v>
      </c>
      <c r="B14" s="2">
        <v>3</v>
      </c>
      <c r="C14" s="2">
        <v>3</v>
      </c>
      <c r="D14" s="2"/>
      <c r="E14" s="2"/>
      <c r="F14" s="2"/>
      <c r="G14" s="2"/>
      <c r="H14" s="2"/>
      <c r="I14" s="2"/>
      <c r="J14" s="2"/>
      <c r="K14" s="2"/>
      <c r="L14" s="2">
        <f t="shared" si="0"/>
        <v>3</v>
      </c>
      <c r="M14" s="2">
        <f t="shared" si="0"/>
        <v>3</v>
      </c>
    </row>
    <row r="15" spans="1:13" x14ac:dyDescent="0.2">
      <c r="A15" s="41" t="s">
        <v>152</v>
      </c>
      <c r="B15" s="2">
        <v>6</v>
      </c>
      <c r="C15" s="2">
        <v>6</v>
      </c>
      <c r="D15" s="2"/>
      <c r="E15" s="2"/>
      <c r="F15" s="2"/>
      <c r="G15" s="2"/>
      <c r="H15" s="2"/>
      <c r="I15" s="2"/>
      <c r="J15" s="2"/>
      <c r="K15" s="2"/>
      <c r="L15" s="2">
        <f t="shared" si="0"/>
        <v>6</v>
      </c>
      <c r="M15" s="2">
        <f t="shared" si="0"/>
        <v>6</v>
      </c>
    </row>
    <row r="16" spans="1:13" x14ac:dyDescent="0.2">
      <c r="A16" s="41" t="s">
        <v>628</v>
      </c>
      <c r="B16" s="2">
        <v>1</v>
      </c>
      <c r="C16" s="2">
        <v>1</v>
      </c>
      <c r="D16" s="2"/>
      <c r="E16" s="2"/>
      <c r="F16" s="2"/>
      <c r="G16" s="2"/>
      <c r="H16" s="2"/>
      <c r="I16" s="2"/>
      <c r="J16" s="2"/>
      <c r="K16" s="2"/>
      <c r="L16" s="2">
        <f t="shared" si="0"/>
        <v>1</v>
      </c>
      <c r="M16" s="2">
        <f t="shared" si="0"/>
        <v>1</v>
      </c>
    </row>
    <row r="17" spans="1:13" x14ac:dyDescent="0.2">
      <c r="A17" s="41" t="s">
        <v>599</v>
      </c>
      <c r="B17" s="2">
        <v>1</v>
      </c>
      <c r="C17" s="2">
        <v>1</v>
      </c>
      <c r="D17" s="2"/>
      <c r="E17" s="2"/>
      <c r="F17" s="2"/>
      <c r="G17" s="2"/>
      <c r="H17" s="2"/>
      <c r="I17" s="2"/>
      <c r="J17" s="2"/>
      <c r="K17" s="2"/>
      <c r="L17" s="2">
        <f t="shared" si="0"/>
        <v>1</v>
      </c>
      <c r="M17" s="2">
        <f t="shared" si="0"/>
        <v>1</v>
      </c>
    </row>
    <row r="18" spans="1:13" x14ac:dyDescent="0.2">
      <c r="A18" s="19" t="s">
        <v>153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">
      <c r="A19" s="41" t="s">
        <v>154</v>
      </c>
      <c r="B19" s="2"/>
      <c r="C19" s="2"/>
      <c r="D19" s="2"/>
      <c r="E19" s="2"/>
      <c r="F19" s="2"/>
      <c r="G19" s="2"/>
      <c r="H19" s="2"/>
      <c r="I19" s="2"/>
      <c r="J19" s="2">
        <v>6</v>
      </c>
      <c r="K19" s="2">
        <v>6</v>
      </c>
      <c r="L19" s="2">
        <v>6</v>
      </c>
      <c r="M19" s="2">
        <f>C19+E19+G19+K19</f>
        <v>6</v>
      </c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">
      <c r="A21" s="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">
      <c r="A22" s="19" t="s">
        <v>139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">
      <c r="A23" s="41" t="s">
        <v>155</v>
      </c>
      <c r="B23" s="2"/>
      <c r="C23" s="2"/>
      <c r="D23" s="2">
        <v>13</v>
      </c>
      <c r="E23" s="2">
        <v>13</v>
      </c>
      <c r="F23" s="2"/>
      <c r="G23" s="2"/>
      <c r="H23" s="2"/>
      <c r="I23" s="2"/>
      <c r="J23" s="2">
        <v>2</v>
      </c>
      <c r="K23" s="2">
        <v>2</v>
      </c>
      <c r="L23" s="2">
        <f>B23+D23+F23+J23</f>
        <v>15</v>
      </c>
      <c r="M23" s="2">
        <v>15</v>
      </c>
    </row>
    <row r="24" spans="1:13" x14ac:dyDescent="0.2">
      <c r="A24" s="41" t="s">
        <v>156</v>
      </c>
      <c r="B24" s="2"/>
      <c r="C24" s="2"/>
      <c r="D24" s="2"/>
      <c r="E24" s="2"/>
      <c r="F24" s="2"/>
      <c r="G24" s="2"/>
      <c r="H24" s="2"/>
      <c r="I24" s="2"/>
      <c r="J24" s="2">
        <v>8</v>
      </c>
      <c r="K24" s="2">
        <v>8</v>
      </c>
      <c r="L24" s="2">
        <v>8</v>
      </c>
      <c r="M24" s="2">
        <v>8</v>
      </c>
    </row>
    <row r="25" spans="1:13" x14ac:dyDescent="0.2">
      <c r="A25" s="41" t="s">
        <v>629</v>
      </c>
      <c r="B25" s="2"/>
      <c r="C25" s="2"/>
      <c r="D25" s="2"/>
      <c r="E25" s="2"/>
      <c r="F25" s="2"/>
      <c r="G25" s="2"/>
      <c r="H25" s="2">
        <v>2</v>
      </c>
      <c r="I25" s="2">
        <v>2</v>
      </c>
      <c r="J25" s="2"/>
      <c r="K25" s="2"/>
      <c r="L25" s="2">
        <v>2</v>
      </c>
      <c r="M25" s="2">
        <v>2</v>
      </c>
    </row>
    <row r="26" spans="1:1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">
      <c r="A27" s="6" t="s">
        <v>157</v>
      </c>
      <c r="B27" s="6">
        <f>SUM(B6:B25)</f>
        <v>45</v>
      </c>
      <c r="C27" s="6">
        <f>SUM(C6:C25)</f>
        <v>45</v>
      </c>
      <c r="D27" s="6">
        <f t="shared" ref="D27:G27" si="1">SUM(D6:D24)</f>
        <v>13</v>
      </c>
      <c r="E27" s="6">
        <f t="shared" si="1"/>
        <v>13</v>
      </c>
      <c r="F27" s="6">
        <f t="shared" si="1"/>
        <v>0</v>
      </c>
      <c r="G27" s="6">
        <f t="shared" si="1"/>
        <v>0</v>
      </c>
      <c r="H27" s="6">
        <v>4</v>
      </c>
      <c r="I27" s="6">
        <v>4</v>
      </c>
      <c r="J27" s="6">
        <f>SUM(J6:J25)</f>
        <v>22</v>
      </c>
      <c r="K27" s="6">
        <f>SUM(K6:K25)</f>
        <v>22</v>
      </c>
      <c r="L27" s="6">
        <f>SUM(L6:L25)</f>
        <v>82</v>
      </c>
      <c r="M27" s="6">
        <f>SUM(M6:M25)</f>
        <v>82</v>
      </c>
    </row>
    <row r="28" spans="1:1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">
      <c r="A29" s="41" t="s">
        <v>158</v>
      </c>
      <c r="B29" s="2"/>
      <c r="C29" s="2"/>
      <c r="D29" s="2"/>
      <c r="E29" s="2"/>
      <c r="F29" s="2"/>
      <c r="G29" s="2"/>
      <c r="H29" s="2"/>
      <c r="I29" s="2"/>
      <c r="J29" s="2">
        <v>29</v>
      </c>
      <c r="K29" s="2">
        <v>29</v>
      </c>
      <c r="L29" s="2">
        <v>29</v>
      </c>
      <c r="M29" s="2">
        <v>29</v>
      </c>
    </row>
    <row r="30" spans="1:1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">
      <c r="A31" s="6" t="s">
        <v>202</v>
      </c>
      <c r="B31" s="6">
        <f>SUM(B27:B30)</f>
        <v>45</v>
      </c>
      <c r="C31" s="6">
        <f t="shared" ref="C31:M31" si="2">SUM(C27:C30)</f>
        <v>45</v>
      </c>
      <c r="D31" s="6">
        <f t="shared" si="2"/>
        <v>13</v>
      </c>
      <c r="E31" s="6">
        <f t="shared" si="2"/>
        <v>13</v>
      </c>
      <c r="F31" s="6">
        <f t="shared" si="2"/>
        <v>0</v>
      </c>
      <c r="G31" s="6">
        <f t="shared" si="2"/>
        <v>0</v>
      </c>
      <c r="H31" s="6"/>
      <c r="I31" s="6"/>
      <c r="J31" s="6">
        <f t="shared" si="2"/>
        <v>51</v>
      </c>
      <c r="K31" s="6">
        <f t="shared" si="2"/>
        <v>51</v>
      </c>
      <c r="L31" s="6">
        <f t="shared" si="2"/>
        <v>111</v>
      </c>
      <c r="M31" s="6">
        <f t="shared" si="2"/>
        <v>111</v>
      </c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">
      <c r="A33" s="41" t="s">
        <v>159</v>
      </c>
      <c r="B33" s="2"/>
      <c r="C33" s="2"/>
      <c r="D33" s="2"/>
      <c r="E33" s="2"/>
      <c r="F33" s="2">
        <v>10</v>
      </c>
      <c r="G33" s="2">
        <v>10</v>
      </c>
      <c r="H33" s="2"/>
      <c r="I33" s="2"/>
      <c r="J33" s="2"/>
      <c r="K33" s="2"/>
      <c r="L33" s="2">
        <f>B33+D33+F33+J33</f>
        <v>10</v>
      </c>
      <c r="M33" s="2">
        <v>10</v>
      </c>
    </row>
    <row r="34" spans="1:13" x14ac:dyDescent="0.2">
      <c r="A34" s="6" t="s">
        <v>199</v>
      </c>
      <c r="B34" s="6">
        <f>SUM(B31:B33)</f>
        <v>45</v>
      </c>
      <c r="C34" s="6">
        <f t="shared" ref="C34:K34" si="3">SUM(C31:C33)</f>
        <v>45</v>
      </c>
      <c r="D34" s="6">
        <f t="shared" si="3"/>
        <v>13</v>
      </c>
      <c r="E34" s="6">
        <f t="shared" si="3"/>
        <v>13</v>
      </c>
      <c r="F34" s="6">
        <f t="shared" si="3"/>
        <v>10</v>
      </c>
      <c r="G34" s="6">
        <f t="shared" si="3"/>
        <v>10</v>
      </c>
      <c r="H34" s="6">
        <v>4</v>
      </c>
      <c r="I34" s="6">
        <v>4</v>
      </c>
      <c r="J34" s="6">
        <f t="shared" si="3"/>
        <v>51</v>
      </c>
      <c r="K34" s="6">
        <f t="shared" si="3"/>
        <v>51</v>
      </c>
      <c r="L34" s="6">
        <f>SUM(L31:L33)</f>
        <v>121</v>
      </c>
      <c r="M34" s="6">
        <f>SUM(M31:M33)</f>
        <v>121</v>
      </c>
    </row>
  </sheetData>
  <mergeCells count="7">
    <mergeCell ref="J4:K4"/>
    <mergeCell ref="L4:M4"/>
    <mergeCell ref="A4:A5"/>
    <mergeCell ref="B4:C4"/>
    <mergeCell ref="D4:E4"/>
    <mergeCell ref="F4:G4"/>
    <mergeCell ref="H4:I4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 xml:space="preserve">&amp;C8. melléklet a  önkormányzati rendelethez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56"/>
  <sheetViews>
    <sheetView view="pageLayout" zoomScaleNormal="100" workbookViewId="0">
      <selection activeCell="C9" sqref="C9"/>
    </sheetView>
  </sheetViews>
  <sheetFormatPr defaultRowHeight="12.75" x14ac:dyDescent="0.2"/>
  <cols>
    <col min="1" max="1" width="36.5703125" customWidth="1"/>
    <col min="2" max="4" width="15.7109375" customWidth="1"/>
  </cols>
  <sheetData>
    <row r="1" spans="1:4" ht="15.75" x14ac:dyDescent="0.25">
      <c r="A1" s="25" t="s">
        <v>272</v>
      </c>
      <c r="B1" s="25"/>
      <c r="C1" s="25"/>
      <c r="D1" s="25"/>
    </row>
    <row r="3" spans="1:4" x14ac:dyDescent="0.2">
      <c r="D3" s="4" t="s">
        <v>273</v>
      </c>
    </row>
    <row r="4" spans="1:4" ht="18" customHeight="1" x14ac:dyDescent="0.2">
      <c r="A4" s="21" t="s">
        <v>2</v>
      </c>
      <c r="B4" s="21" t="s">
        <v>274</v>
      </c>
      <c r="C4" s="21" t="s">
        <v>275</v>
      </c>
      <c r="D4" s="21" t="s">
        <v>276</v>
      </c>
    </row>
    <row r="5" spans="1:4" ht="18" customHeight="1" x14ac:dyDescent="0.2">
      <c r="A5" s="6" t="s">
        <v>277</v>
      </c>
      <c r="B5" s="8">
        <v>575</v>
      </c>
      <c r="C5" s="8">
        <v>3500</v>
      </c>
      <c r="D5" s="8">
        <v>2012500</v>
      </c>
    </row>
    <row r="6" spans="1:4" ht="18" customHeight="1" x14ac:dyDescent="0.2">
      <c r="A6" s="6" t="s">
        <v>278</v>
      </c>
      <c r="B6" s="8">
        <v>49</v>
      </c>
      <c r="C6" s="8">
        <v>7000</v>
      </c>
      <c r="D6" s="8">
        <v>343000</v>
      </c>
    </row>
    <row r="7" spans="1:4" ht="18" customHeight="1" x14ac:dyDescent="0.2">
      <c r="A7" s="6" t="s">
        <v>346</v>
      </c>
      <c r="B7" s="8">
        <v>27</v>
      </c>
      <c r="C7" s="8"/>
      <c r="D7" s="8">
        <v>225658</v>
      </c>
    </row>
    <row r="8" spans="1:4" ht="25.5" x14ac:dyDescent="0.2">
      <c r="A8" s="18" t="s">
        <v>279</v>
      </c>
      <c r="B8" s="8"/>
      <c r="C8" s="8"/>
      <c r="D8" s="8">
        <v>150000</v>
      </c>
    </row>
    <row r="9" spans="1:4" ht="20.25" customHeight="1" x14ac:dyDescent="0.2">
      <c r="A9" s="18" t="s">
        <v>560</v>
      </c>
      <c r="B9" s="8"/>
      <c r="C9" s="8"/>
      <c r="D9" s="8">
        <v>170000</v>
      </c>
    </row>
    <row r="10" spans="1:4" ht="20.25" customHeight="1" x14ac:dyDescent="0.2">
      <c r="A10" s="18" t="s">
        <v>549</v>
      </c>
      <c r="B10" s="8"/>
      <c r="C10" s="8"/>
      <c r="D10" s="8">
        <v>120000</v>
      </c>
    </row>
    <row r="11" spans="1:4" ht="21" customHeight="1" x14ac:dyDescent="0.2">
      <c r="A11" s="18" t="s">
        <v>548</v>
      </c>
      <c r="B11" s="8"/>
      <c r="C11" s="8"/>
      <c r="D11" s="8">
        <v>300000</v>
      </c>
    </row>
    <row r="12" spans="1:4" ht="25.5" customHeight="1" x14ac:dyDescent="0.2">
      <c r="A12" s="6" t="s">
        <v>280</v>
      </c>
      <c r="B12" s="8"/>
      <c r="C12" s="8"/>
      <c r="D12" s="8"/>
    </row>
    <row r="13" spans="1:4" ht="18" customHeight="1" x14ac:dyDescent="0.2">
      <c r="A13" s="38" t="s">
        <v>281</v>
      </c>
      <c r="B13" s="8"/>
      <c r="C13" s="8"/>
      <c r="D13" s="8">
        <v>535385</v>
      </c>
    </row>
    <row r="14" spans="1:4" ht="18" customHeight="1" x14ac:dyDescent="0.2">
      <c r="A14" s="38" t="s">
        <v>282</v>
      </c>
      <c r="B14" s="8"/>
      <c r="C14" s="8"/>
      <c r="D14" s="8">
        <v>1063405</v>
      </c>
    </row>
    <row r="15" spans="1:4" ht="18" customHeight="1" x14ac:dyDescent="0.2">
      <c r="A15" s="38" t="s">
        <v>539</v>
      </c>
      <c r="B15" s="8"/>
      <c r="C15" s="135" t="s">
        <v>520</v>
      </c>
      <c r="D15" s="8">
        <v>31690</v>
      </c>
    </row>
    <row r="16" spans="1:4" ht="18" customHeight="1" x14ac:dyDescent="0.2">
      <c r="A16" s="109" t="s">
        <v>126</v>
      </c>
      <c r="B16" s="7"/>
      <c r="C16" s="7"/>
      <c r="D16" s="7">
        <f>SUM(D5:D15)</f>
        <v>4951638</v>
      </c>
    </row>
    <row r="17" spans="1:4" x14ac:dyDescent="0.2">
      <c r="A17" s="36"/>
      <c r="B17" s="3"/>
      <c r="C17" s="3"/>
      <c r="D17" s="3"/>
    </row>
    <row r="18" spans="1:4" x14ac:dyDescent="0.2">
      <c r="A18" s="36"/>
      <c r="B18" s="3"/>
      <c r="C18" s="3"/>
      <c r="D18" s="3"/>
    </row>
    <row r="19" spans="1:4" x14ac:dyDescent="0.2">
      <c r="A19" s="36"/>
      <c r="B19" s="3"/>
      <c r="C19" s="3"/>
      <c r="D19" s="3"/>
    </row>
    <row r="20" spans="1:4" x14ac:dyDescent="0.2">
      <c r="A20" s="36"/>
      <c r="B20" s="3"/>
      <c r="C20" s="3"/>
      <c r="D20" s="3"/>
    </row>
    <row r="21" spans="1:4" x14ac:dyDescent="0.2">
      <c r="A21" s="36"/>
      <c r="B21" s="3"/>
      <c r="C21" s="3"/>
      <c r="D21" s="3"/>
    </row>
    <row r="22" spans="1:4" x14ac:dyDescent="0.2">
      <c r="A22" s="36"/>
      <c r="B22" s="3"/>
      <c r="C22" s="3"/>
      <c r="D22" s="3"/>
    </row>
    <row r="23" spans="1:4" x14ac:dyDescent="0.2">
      <c r="A23" s="36"/>
      <c r="B23" s="3"/>
      <c r="C23" s="3"/>
      <c r="D23" s="3"/>
    </row>
    <row r="24" spans="1:4" x14ac:dyDescent="0.2">
      <c r="A24" s="36"/>
      <c r="B24" s="3"/>
      <c r="C24" s="3"/>
      <c r="D24" s="3"/>
    </row>
    <row r="25" spans="1:4" x14ac:dyDescent="0.2">
      <c r="A25" s="36"/>
      <c r="B25" s="3"/>
      <c r="C25" s="3"/>
      <c r="D25" s="3"/>
    </row>
    <row r="26" spans="1:4" x14ac:dyDescent="0.2">
      <c r="A26" s="36"/>
      <c r="B26" s="3"/>
      <c r="C26" s="3"/>
      <c r="D26" s="3"/>
    </row>
    <row r="27" spans="1:4" x14ac:dyDescent="0.2">
      <c r="A27" s="36"/>
      <c r="B27" s="3"/>
      <c r="C27" s="3"/>
      <c r="D27" s="3"/>
    </row>
    <row r="28" spans="1:4" x14ac:dyDescent="0.2">
      <c r="A28" s="36"/>
      <c r="B28" s="3"/>
      <c r="C28" s="3"/>
      <c r="D28" s="3"/>
    </row>
    <row r="29" spans="1:4" x14ac:dyDescent="0.2">
      <c r="A29" s="36"/>
      <c r="B29" s="3"/>
      <c r="C29" s="3"/>
      <c r="D29" s="3"/>
    </row>
    <row r="30" spans="1:4" x14ac:dyDescent="0.2">
      <c r="A30" s="36"/>
      <c r="B30" s="3"/>
      <c r="C30" s="3"/>
      <c r="D30" s="3"/>
    </row>
    <row r="31" spans="1:4" x14ac:dyDescent="0.2">
      <c r="A31" s="36"/>
      <c r="B31" s="3"/>
      <c r="C31" s="3"/>
      <c r="D31" s="3"/>
    </row>
    <row r="32" spans="1:4" x14ac:dyDescent="0.2">
      <c r="A32" s="36"/>
      <c r="B32" s="3"/>
      <c r="C32" s="3"/>
      <c r="D32" s="3"/>
    </row>
    <row r="33" spans="1:4" x14ac:dyDescent="0.2">
      <c r="A33" s="36"/>
      <c r="B33" s="3"/>
      <c r="C33" s="3"/>
      <c r="D33" s="3"/>
    </row>
    <row r="34" spans="1:4" x14ac:dyDescent="0.2">
      <c r="A34" s="36"/>
      <c r="B34" s="3"/>
      <c r="C34" s="3"/>
      <c r="D34" s="3"/>
    </row>
    <row r="35" spans="1:4" x14ac:dyDescent="0.2">
      <c r="A35" s="36"/>
      <c r="B35" s="3"/>
      <c r="C35" s="3"/>
      <c r="D35" s="3"/>
    </row>
    <row r="36" spans="1:4" x14ac:dyDescent="0.2">
      <c r="A36" s="36"/>
      <c r="B36" s="3"/>
      <c r="C36" s="3"/>
      <c r="D36" s="3"/>
    </row>
    <row r="37" spans="1:4" x14ac:dyDescent="0.2">
      <c r="A37" s="36"/>
      <c r="B37" s="3"/>
      <c r="C37" s="3"/>
      <c r="D37" s="3"/>
    </row>
    <row r="38" spans="1:4" x14ac:dyDescent="0.2">
      <c r="A38" s="36"/>
      <c r="B38" s="3"/>
      <c r="C38" s="3"/>
      <c r="D38" s="3"/>
    </row>
    <row r="39" spans="1:4" x14ac:dyDescent="0.2">
      <c r="A39" s="36"/>
      <c r="B39" s="3"/>
      <c r="C39" s="3"/>
      <c r="D39" s="3"/>
    </row>
    <row r="40" spans="1:4" x14ac:dyDescent="0.2">
      <c r="A40" s="36"/>
      <c r="B40" s="3"/>
      <c r="C40" s="3"/>
      <c r="D40" s="3"/>
    </row>
    <row r="41" spans="1:4" x14ac:dyDescent="0.2">
      <c r="A41" s="36"/>
      <c r="B41" s="3"/>
      <c r="C41" s="3"/>
      <c r="D41" s="3"/>
    </row>
    <row r="42" spans="1:4" x14ac:dyDescent="0.2">
      <c r="A42" s="36"/>
      <c r="B42" s="3"/>
      <c r="C42" s="3"/>
      <c r="D42" s="3"/>
    </row>
    <row r="43" spans="1:4" x14ac:dyDescent="0.2">
      <c r="A43" s="36"/>
      <c r="B43" s="3"/>
      <c r="C43" s="3"/>
      <c r="D43" s="3"/>
    </row>
    <row r="44" spans="1:4" x14ac:dyDescent="0.2">
      <c r="A44" s="36"/>
      <c r="B44" s="3"/>
      <c r="C44" s="3"/>
      <c r="D44" s="3"/>
    </row>
    <row r="45" spans="1:4" x14ac:dyDescent="0.2">
      <c r="A45" s="36"/>
      <c r="B45" s="3"/>
      <c r="C45" s="3"/>
      <c r="D45" s="3"/>
    </row>
    <row r="46" spans="1:4" x14ac:dyDescent="0.2">
      <c r="A46" s="36"/>
      <c r="B46" s="3"/>
      <c r="C46" s="3"/>
      <c r="D46" s="3"/>
    </row>
    <row r="47" spans="1:4" x14ac:dyDescent="0.2">
      <c r="A47" s="36"/>
      <c r="B47" s="3"/>
      <c r="C47" s="3"/>
      <c r="D47" s="3"/>
    </row>
    <row r="48" spans="1:4" x14ac:dyDescent="0.2">
      <c r="B48" s="3"/>
      <c r="C48" s="3"/>
      <c r="D48" s="3"/>
    </row>
    <row r="49" spans="2:4" x14ac:dyDescent="0.2">
      <c r="B49" s="3"/>
      <c r="C49" s="3"/>
      <c r="D49" s="3"/>
    </row>
    <row r="50" spans="2:4" x14ac:dyDescent="0.2">
      <c r="B50" s="3"/>
      <c r="C50" s="3"/>
      <c r="D50" s="3"/>
    </row>
    <row r="51" spans="2:4" x14ac:dyDescent="0.2">
      <c r="B51" s="3"/>
      <c r="C51" s="3"/>
      <c r="D51" s="3"/>
    </row>
    <row r="52" spans="2:4" x14ac:dyDescent="0.2">
      <c r="B52" s="3"/>
      <c r="C52" s="3"/>
      <c r="D52" s="3"/>
    </row>
    <row r="53" spans="2:4" x14ac:dyDescent="0.2">
      <c r="B53" s="3"/>
      <c r="C53" s="3"/>
      <c r="D53" s="3"/>
    </row>
    <row r="54" spans="2:4" x14ac:dyDescent="0.2">
      <c r="B54" s="3"/>
      <c r="C54" s="3"/>
      <c r="D54" s="3"/>
    </row>
    <row r="55" spans="2:4" x14ac:dyDescent="0.2">
      <c r="B55" s="3"/>
      <c r="C55" s="3"/>
      <c r="D55" s="3"/>
    </row>
    <row r="56" spans="2:4" x14ac:dyDescent="0.2">
      <c r="B56" s="3"/>
      <c r="C56" s="3"/>
      <c r="D56" s="3"/>
    </row>
  </sheetData>
  <phoneticPr fontId="15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&amp;C10. melléklet a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59999389629810485"/>
  </sheetPr>
  <dimension ref="B5:I25"/>
  <sheetViews>
    <sheetView view="pageLayout" workbookViewId="0">
      <selection activeCell="J16" sqref="J16"/>
    </sheetView>
  </sheetViews>
  <sheetFormatPr defaultRowHeight="12.75" x14ac:dyDescent="0.2"/>
  <cols>
    <col min="2" max="2" width="13" customWidth="1"/>
    <col min="3" max="3" width="6.5703125" customWidth="1"/>
    <col min="4" max="4" width="6.85546875" customWidth="1"/>
    <col min="5" max="8" width="6.42578125" customWidth="1"/>
  </cols>
  <sheetData>
    <row r="5" spans="2:8" x14ac:dyDescent="0.2">
      <c r="B5" s="419" t="s">
        <v>294</v>
      </c>
      <c r="C5" s="543"/>
      <c r="D5" s="543"/>
      <c r="E5" s="543"/>
      <c r="F5" s="543"/>
      <c r="G5" s="543"/>
      <c r="H5" s="543"/>
    </row>
    <row r="7" spans="2:8" x14ac:dyDescent="0.2">
      <c r="B7" s="419" t="s">
        <v>295</v>
      </c>
      <c r="C7" s="435"/>
      <c r="D7" s="435"/>
      <c r="E7" s="435"/>
      <c r="F7" s="435"/>
      <c r="G7" s="435"/>
      <c r="H7" s="435"/>
    </row>
    <row r="10" spans="2:8" x14ac:dyDescent="0.2">
      <c r="B10" s="419" t="s">
        <v>296</v>
      </c>
      <c r="C10" s="419"/>
      <c r="D10" s="419"/>
      <c r="E10" s="419"/>
      <c r="F10" s="419"/>
      <c r="G10" s="543"/>
      <c r="H10" s="543"/>
    </row>
    <row r="12" spans="2:8" x14ac:dyDescent="0.2">
      <c r="E12" s="415" t="s">
        <v>128</v>
      </c>
      <c r="F12" s="415"/>
      <c r="G12" s="415"/>
      <c r="H12" s="415"/>
    </row>
    <row r="13" spans="2:8" ht="22.5" x14ac:dyDescent="0.2">
      <c r="B13" s="125" t="s">
        <v>297</v>
      </c>
      <c r="C13" s="110">
        <v>2017</v>
      </c>
      <c r="D13" s="110">
        <v>2018</v>
      </c>
      <c r="E13" s="110">
        <v>2019</v>
      </c>
      <c r="F13" s="110">
        <v>2020</v>
      </c>
      <c r="G13" s="110">
        <v>2021</v>
      </c>
      <c r="H13" s="110">
        <v>2022</v>
      </c>
    </row>
    <row r="14" spans="2:8" ht="23.25" customHeight="1" x14ac:dyDescent="0.2">
      <c r="B14" s="126" t="s">
        <v>276</v>
      </c>
      <c r="C14" s="111">
        <v>297610</v>
      </c>
      <c r="D14" s="111">
        <v>297610</v>
      </c>
      <c r="E14" s="111">
        <v>297610</v>
      </c>
      <c r="F14" s="111">
        <v>297610</v>
      </c>
      <c r="G14" s="111">
        <v>297610</v>
      </c>
      <c r="H14" s="111">
        <v>297610</v>
      </c>
    </row>
    <row r="15" spans="2:8" x14ac:dyDescent="0.2">
      <c r="F15" s="106"/>
    </row>
    <row r="18" spans="2:9" x14ac:dyDescent="0.2">
      <c r="B18" s="419" t="s">
        <v>514</v>
      </c>
      <c r="C18" s="543"/>
      <c r="D18" s="543"/>
      <c r="E18" s="543"/>
      <c r="F18" s="543"/>
      <c r="G18" s="543"/>
      <c r="H18" s="543"/>
    </row>
    <row r="20" spans="2:9" x14ac:dyDescent="0.2">
      <c r="B20" s="419" t="s">
        <v>295</v>
      </c>
      <c r="C20" s="435"/>
      <c r="D20" s="435"/>
      <c r="E20" s="435"/>
      <c r="F20" s="435"/>
      <c r="G20" s="435"/>
      <c r="H20" s="435"/>
    </row>
    <row r="22" spans="2:9" x14ac:dyDescent="0.2">
      <c r="G22" s="438" t="s">
        <v>273</v>
      </c>
      <c r="H22" s="425"/>
    </row>
    <row r="23" spans="2:9" ht="26.25" customHeight="1" x14ac:dyDescent="0.2">
      <c r="B23" s="1" t="s">
        <v>535</v>
      </c>
      <c r="C23" s="466" t="s">
        <v>515</v>
      </c>
      <c r="D23" s="466"/>
      <c r="E23" s="466"/>
      <c r="F23" s="466" t="s">
        <v>561</v>
      </c>
      <c r="G23" s="466"/>
      <c r="H23" s="466"/>
      <c r="I23" s="466"/>
    </row>
    <row r="24" spans="2:9" ht="25.5" customHeight="1" x14ac:dyDescent="0.2">
      <c r="B24" s="167">
        <v>42271</v>
      </c>
      <c r="C24" s="544">
        <v>43008</v>
      </c>
      <c r="D24" s="409"/>
      <c r="E24" s="409"/>
      <c r="F24" s="545">
        <v>0</v>
      </c>
      <c r="G24" s="545"/>
      <c r="H24" s="545"/>
      <c r="I24" s="545"/>
    </row>
    <row r="25" spans="2:9" ht="26.25" customHeight="1" x14ac:dyDescent="0.2"/>
  </sheetData>
  <mergeCells count="11">
    <mergeCell ref="B20:H20"/>
    <mergeCell ref="C23:E23"/>
    <mergeCell ref="C24:E24"/>
    <mergeCell ref="G22:H22"/>
    <mergeCell ref="F23:I23"/>
    <mergeCell ref="F24:I24"/>
    <mergeCell ref="B5:H5"/>
    <mergeCell ref="B7:H7"/>
    <mergeCell ref="B10:H10"/>
    <mergeCell ref="B18:H18"/>
    <mergeCell ref="E12:H12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 xml:space="preserve">&amp;C11. melléklet a önkormányzati rendelethez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0"/>
  <sheetViews>
    <sheetView view="pageLayout" workbookViewId="0">
      <selection activeCell="H17" sqref="H17"/>
    </sheetView>
  </sheetViews>
  <sheetFormatPr defaultRowHeight="12.75" x14ac:dyDescent="0.2"/>
  <cols>
    <col min="1" max="1" width="14.28515625" customWidth="1"/>
    <col min="2" max="2" width="10.28515625" customWidth="1"/>
    <col min="3" max="3" width="9.85546875" customWidth="1"/>
    <col min="4" max="4" width="8.85546875" customWidth="1"/>
    <col min="5" max="5" width="9.42578125" customWidth="1"/>
    <col min="6" max="6" width="10" customWidth="1"/>
    <col min="7" max="7" width="10.140625" customWidth="1"/>
    <col min="8" max="8" width="11" customWidth="1"/>
    <col min="9" max="9" width="12.85546875" customWidth="1"/>
    <col min="10" max="10" width="14.7109375" customWidth="1"/>
  </cols>
  <sheetData>
    <row r="1" spans="1:10" x14ac:dyDescent="0.2">
      <c r="D1" s="20" t="s">
        <v>540</v>
      </c>
    </row>
    <row r="2" spans="1:10" x14ac:dyDescent="0.2">
      <c r="B2" s="546" t="s">
        <v>323</v>
      </c>
      <c r="C2" s="546"/>
      <c r="D2" s="546"/>
      <c r="E2" s="546"/>
      <c r="F2" s="546"/>
      <c r="G2" s="546"/>
      <c r="H2" s="419"/>
    </row>
    <row r="3" spans="1:10" x14ac:dyDescent="0.2">
      <c r="B3" s="546" t="s">
        <v>298</v>
      </c>
      <c r="C3" s="546"/>
      <c r="D3" s="546"/>
      <c r="E3" s="546"/>
      <c r="F3" s="546"/>
      <c r="G3" s="546"/>
      <c r="H3" s="546"/>
    </row>
    <row r="4" spans="1:10" x14ac:dyDescent="0.2">
      <c r="I4" t="s">
        <v>273</v>
      </c>
    </row>
    <row r="5" spans="1:10" x14ac:dyDescent="0.2">
      <c r="A5" s="547" t="s">
        <v>285</v>
      </c>
      <c r="B5" s="549" t="s">
        <v>299</v>
      </c>
      <c r="C5" s="550"/>
      <c r="D5" s="550"/>
      <c r="E5" s="551"/>
      <c r="F5" s="549" t="s">
        <v>20</v>
      </c>
      <c r="G5" s="550"/>
      <c r="H5" s="550"/>
      <c r="I5" s="551"/>
      <c r="J5" s="59"/>
    </row>
    <row r="6" spans="1:10" ht="56.25" x14ac:dyDescent="0.2">
      <c r="A6" s="548"/>
      <c r="B6" s="116" t="s">
        <v>300</v>
      </c>
      <c r="C6" s="116" t="s">
        <v>301</v>
      </c>
      <c r="D6" s="116" t="s">
        <v>322</v>
      </c>
      <c r="E6" s="117" t="s">
        <v>127</v>
      </c>
      <c r="F6" s="116" t="s">
        <v>300</v>
      </c>
      <c r="G6" s="116" t="s">
        <v>301</v>
      </c>
      <c r="H6" s="116" t="s">
        <v>302</v>
      </c>
      <c r="I6" s="117" t="s">
        <v>127</v>
      </c>
      <c r="J6" s="118" t="s">
        <v>303</v>
      </c>
    </row>
    <row r="7" spans="1:10" x14ac:dyDescent="0.2">
      <c r="A7" s="41" t="s">
        <v>319</v>
      </c>
      <c r="B7" s="119">
        <v>61486</v>
      </c>
      <c r="C7" s="119">
        <v>0</v>
      </c>
      <c r="D7" s="119">
        <v>0</v>
      </c>
      <c r="E7" s="119">
        <f t="shared" ref="E7:E12" si="0">SUM(B7:D7)</f>
        <v>61486</v>
      </c>
      <c r="F7" s="119">
        <v>67272</v>
      </c>
      <c r="G7" s="119">
        <v>0</v>
      </c>
      <c r="H7" s="119">
        <v>0</v>
      </c>
      <c r="I7" s="119">
        <f t="shared" ref="I7:I12" si="1">SUM(F7:H7)</f>
        <v>67272</v>
      </c>
      <c r="J7" s="120">
        <f t="shared" ref="J7:J11" si="2">E7-I7</f>
        <v>-5786</v>
      </c>
    </row>
    <row r="8" spans="1:10" x14ac:dyDescent="0.2">
      <c r="A8" s="41" t="s">
        <v>321</v>
      </c>
      <c r="B8" s="119">
        <v>19575</v>
      </c>
      <c r="C8" s="119">
        <v>63133</v>
      </c>
      <c r="D8" s="119">
        <v>0</v>
      </c>
      <c r="E8" s="119">
        <f t="shared" si="0"/>
        <v>82708</v>
      </c>
      <c r="F8" s="119">
        <v>27242</v>
      </c>
      <c r="G8" s="119">
        <v>64859</v>
      </c>
      <c r="H8" s="119">
        <v>0</v>
      </c>
      <c r="I8" s="119">
        <f t="shared" si="1"/>
        <v>92101</v>
      </c>
      <c r="J8" s="120">
        <f t="shared" si="2"/>
        <v>-9393</v>
      </c>
    </row>
    <row r="9" spans="1:10" x14ac:dyDescent="0.2">
      <c r="A9" s="41" t="s">
        <v>304</v>
      </c>
      <c r="B9" s="119">
        <v>5260</v>
      </c>
      <c r="C9" s="119">
        <v>0</v>
      </c>
      <c r="D9" s="119">
        <v>0</v>
      </c>
      <c r="E9" s="119">
        <f t="shared" si="0"/>
        <v>5260</v>
      </c>
      <c r="F9" s="119">
        <v>7034</v>
      </c>
      <c r="G9" s="119">
        <v>0</v>
      </c>
      <c r="H9" s="119">
        <v>0</v>
      </c>
      <c r="I9" s="119">
        <f t="shared" si="1"/>
        <v>7034</v>
      </c>
      <c r="J9" s="120">
        <f t="shared" si="2"/>
        <v>-1774</v>
      </c>
    </row>
    <row r="10" spans="1:10" x14ac:dyDescent="0.2">
      <c r="A10" s="41" t="s">
        <v>320</v>
      </c>
      <c r="B10" s="119">
        <v>51770</v>
      </c>
      <c r="C10" s="119">
        <v>0</v>
      </c>
      <c r="D10" s="119">
        <v>13293</v>
      </c>
      <c r="E10" s="119">
        <f t="shared" si="0"/>
        <v>65063</v>
      </c>
      <c r="F10" s="119">
        <v>66017</v>
      </c>
      <c r="G10" s="119">
        <v>0</v>
      </c>
      <c r="H10" s="119">
        <v>19644</v>
      </c>
      <c r="I10" s="119">
        <f t="shared" si="1"/>
        <v>85661</v>
      </c>
      <c r="J10" s="120">
        <f t="shared" si="2"/>
        <v>-20598</v>
      </c>
    </row>
    <row r="11" spans="1:10" x14ac:dyDescent="0.2">
      <c r="A11" s="41" t="s">
        <v>207</v>
      </c>
      <c r="B11" s="119">
        <v>317455</v>
      </c>
      <c r="C11" s="119">
        <v>142624</v>
      </c>
      <c r="D11" s="119">
        <v>0</v>
      </c>
      <c r="E11" s="119">
        <f t="shared" si="0"/>
        <v>460079</v>
      </c>
      <c r="F11" s="119">
        <v>224605</v>
      </c>
      <c r="G11" s="119">
        <v>176475</v>
      </c>
      <c r="H11" s="119"/>
      <c r="I11" s="119">
        <f t="shared" si="1"/>
        <v>401080</v>
      </c>
      <c r="J11" s="120">
        <f t="shared" si="2"/>
        <v>58999</v>
      </c>
    </row>
    <row r="12" spans="1:10" x14ac:dyDescent="0.2">
      <c r="A12" s="83" t="s">
        <v>305</v>
      </c>
      <c r="B12" s="121">
        <f>SUM(B7:B11)</f>
        <v>455546</v>
      </c>
      <c r="C12" s="121">
        <f>SUM(C7:C11)</f>
        <v>205757</v>
      </c>
      <c r="D12" s="119">
        <f>SUM(D7:D11)</f>
        <v>13293</v>
      </c>
      <c r="E12" s="121">
        <f t="shared" si="0"/>
        <v>674596</v>
      </c>
      <c r="F12" s="121">
        <f>SUM(F7:F11)</f>
        <v>392170</v>
      </c>
      <c r="G12" s="121">
        <f>SUM(G7:G11)</f>
        <v>241334</v>
      </c>
      <c r="H12" s="119">
        <f>SUM(H7:H11)</f>
        <v>19644</v>
      </c>
      <c r="I12" s="121">
        <f t="shared" si="1"/>
        <v>653148</v>
      </c>
      <c r="J12" s="120"/>
    </row>
    <row r="17" spans="5:7" x14ac:dyDescent="0.2">
      <c r="F17" t="s">
        <v>520</v>
      </c>
      <c r="G17" s="139"/>
    </row>
    <row r="18" spans="5:7" x14ac:dyDescent="0.2">
      <c r="E18" s="138"/>
    </row>
    <row r="20" spans="5:7" x14ac:dyDescent="0.2">
      <c r="F20" s="4"/>
    </row>
  </sheetData>
  <mergeCells count="5">
    <mergeCell ref="B2:H2"/>
    <mergeCell ref="B3:H3"/>
    <mergeCell ref="A5:A6"/>
    <mergeCell ref="B5:E5"/>
    <mergeCell ref="F5:I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34"/>
  <sheetViews>
    <sheetView view="pageLayout" workbookViewId="0">
      <selection activeCell="F16" sqref="F16"/>
    </sheetView>
  </sheetViews>
  <sheetFormatPr defaultRowHeight="12.75" x14ac:dyDescent="0.2"/>
  <cols>
    <col min="1" max="1" width="4.28515625" customWidth="1"/>
    <col min="2" max="2" width="27.85546875" customWidth="1"/>
    <col min="3" max="3" width="10" bestFit="1" customWidth="1"/>
    <col min="4" max="6" width="10" customWidth="1"/>
    <col min="7" max="7" width="10" bestFit="1" customWidth="1"/>
    <col min="8" max="8" width="10.140625" customWidth="1"/>
    <col min="9" max="9" width="11.140625" customWidth="1"/>
    <col min="10" max="10" width="6.85546875" customWidth="1"/>
    <col min="11" max="11" width="7.85546875" customWidth="1"/>
    <col min="12" max="12" width="11.140625" customWidth="1"/>
  </cols>
  <sheetData>
    <row r="1" spans="1:13" x14ac:dyDescent="0.2">
      <c r="C1" s="433" t="s">
        <v>821</v>
      </c>
      <c r="D1" s="433"/>
      <c r="E1" s="433"/>
      <c r="F1" s="433"/>
      <c r="G1" s="433"/>
      <c r="H1" s="433"/>
      <c r="I1" s="433"/>
      <c r="J1" s="433"/>
    </row>
    <row r="4" spans="1:13" x14ac:dyDescent="0.2">
      <c r="A4" s="34" t="s">
        <v>520</v>
      </c>
      <c r="B4" s="34"/>
      <c r="C4" s="34"/>
      <c r="D4" s="34"/>
      <c r="E4" s="34"/>
      <c r="F4" s="34"/>
      <c r="G4" s="34"/>
      <c r="H4" s="34"/>
      <c r="I4" s="34"/>
      <c r="J4" s="34" t="s">
        <v>563</v>
      </c>
      <c r="K4" s="34"/>
      <c r="L4" s="34"/>
    </row>
    <row r="5" spans="1:13" x14ac:dyDescent="0.2">
      <c r="A5" s="34"/>
      <c r="B5" s="34"/>
      <c r="C5" s="34"/>
      <c r="D5" s="34"/>
      <c r="E5" s="34"/>
      <c r="F5" s="34"/>
      <c r="G5" s="34"/>
      <c r="H5" s="34" t="s">
        <v>520</v>
      </c>
      <c r="I5" s="34"/>
      <c r="J5" s="34"/>
      <c r="K5" s="34"/>
      <c r="L5" s="34"/>
    </row>
    <row r="6" spans="1:13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3" x14ac:dyDescent="0.2">
      <c r="K7" s="415" t="s">
        <v>273</v>
      </c>
      <c r="L7" s="415"/>
    </row>
    <row r="8" spans="1:13" ht="63.75" x14ac:dyDescent="0.2">
      <c r="A8" s="112" t="s">
        <v>271</v>
      </c>
      <c r="B8" s="90" t="s">
        <v>285</v>
      </c>
      <c r="C8" s="37" t="s">
        <v>286</v>
      </c>
      <c r="D8" s="113" t="s">
        <v>287</v>
      </c>
      <c r="E8" s="11" t="s">
        <v>288</v>
      </c>
      <c r="F8" s="114" t="s">
        <v>284</v>
      </c>
      <c r="G8" s="115" t="s">
        <v>289</v>
      </c>
      <c r="H8" s="115" t="s">
        <v>290</v>
      </c>
      <c r="I8" s="115" t="s">
        <v>291</v>
      </c>
      <c r="J8" s="115" t="s">
        <v>292</v>
      </c>
      <c r="K8" s="115" t="s">
        <v>345</v>
      </c>
      <c r="L8" s="114" t="s">
        <v>283</v>
      </c>
      <c r="M8" s="33"/>
    </row>
    <row r="9" spans="1:13" ht="18" customHeight="1" x14ac:dyDescent="0.2">
      <c r="A9" s="1" t="s">
        <v>52</v>
      </c>
      <c r="B9" s="2" t="s">
        <v>188</v>
      </c>
      <c r="C9" s="60">
        <v>66784908</v>
      </c>
      <c r="D9" s="2">
        <v>156713233</v>
      </c>
      <c r="E9" s="2">
        <v>20515014</v>
      </c>
      <c r="F9" s="6">
        <f>C9+D9+E9</f>
        <v>244013155</v>
      </c>
      <c r="G9" s="128">
        <v>133733886</v>
      </c>
      <c r="H9" s="2">
        <v>18251933</v>
      </c>
      <c r="I9" s="2">
        <v>90650403</v>
      </c>
      <c r="J9" s="2">
        <v>231000</v>
      </c>
      <c r="K9" s="2">
        <v>1145933</v>
      </c>
      <c r="L9" s="6">
        <f>SUM(G9:K9)</f>
        <v>244013155</v>
      </c>
    </row>
    <row r="10" spans="1:13" ht="18" customHeight="1" x14ac:dyDescent="0.2">
      <c r="A10" s="1" t="s">
        <v>53</v>
      </c>
      <c r="B10" s="2" t="s">
        <v>187</v>
      </c>
      <c r="C10" s="2">
        <v>1739690</v>
      </c>
      <c r="D10" s="2">
        <v>214514830</v>
      </c>
      <c r="E10" s="2">
        <v>-10725022</v>
      </c>
      <c r="F10" s="6">
        <f>C10+D10+E10</f>
        <v>205529498</v>
      </c>
      <c r="G10" s="2">
        <v>144312922</v>
      </c>
      <c r="H10" s="2">
        <v>19956602</v>
      </c>
      <c r="I10" s="2">
        <v>39171867</v>
      </c>
      <c r="J10" s="2">
        <v>0</v>
      </c>
      <c r="K10" s="2">
        <v>2088107</v>
      </c>
      <c r="L10" s="6">
        <f>SUM(G10:K10)</f>
        <v>205529498</v>
      </c>
    </row>
    <row r="11" spans="1:13" ht="18" customHeight="1" x14ac:dyDescent="0.2">
      <c r="A11" s="1" t="s">
        <v>54</v>
      </c>
      <c r="B11" s="2" t="s">
        <v>293</v>
      </c>
      <c r="C11" s="2">
        <v>2776812</v>
      </c>
      <c r="D11" s="2">
        <v>7818529</v>
      </c>
      <c r="E11" s="2">
        <v>10281769</v>
      </c>
      <c r="F11" s="6">
        <f>C11+D11+E11</f>
        <v>20877110</v>
      </c>
      <c r="G11" s="2">
        <v>9787292</v>
      </c>
      <c r="H11" s="2">
        <v>1313573</v>
      </c>
      <c r="I11" s="2">
        <v>9579216</v>
      </c>
      <c r="J11" s="2">
        <v>0</v>
      </c>
      <c r="K11" s="2">
        <v>197029</v>
      </c>
      <c r="L11" s="6">
        <f>SUM(G11:K11)</f>
        <v>20877110</v>
      </c>
    </row>
    <row r="12" spans="1:13" ht="18" customHeight="1" x14ac:dyDescent="0.2">
      <c r="A12" s="1" t="s">
        <v>56</v>
      </c>
      <c r="B12" s="2" t="s">
        <v>139</v>
      </c>
      <c r="C12" s="2">
        <v>21</v>
      </c>
      <c r="D12" s="2">
        <v>91643401</v>
      </c>
      <c r="E12" s="2">
        <v>9438739</v>
      </c>
      <c r="F12" s="6">
        <f>C12+D12+E12</f>
        <v>101082161</v>
      </c>
      <c r="G12" s="2">
        <v>78755237</v>
      </c>
      <c r="H12" s="2">
        <v>10890230</v>
      </c>
      <c r="I12" s="2">
        <v>11306565</v>
      </c>
      <c r="J12" s="2">
        <v>0</v>
      </c>
      <c r="K12" s="2">
        <v>130129</v>
      </c>
      <c r="L12" s="6">
        <f>SUM(G12:K12)</f>
        <v>101082161</v>
      </c>
    </row>
    <row r="13" spans="1:13" ht="18" customHeight="1" x14ac:dyDescent="0.2">
      <c r="A13" s="484" t="s">
        <v>634</v>
      </c>
      <c r="B13" s="552"/>
      <c r="C13" s="6">
        <f>SUM(C9:C12)</f>
        <v>71301431</v>
      </c>
      <c r="D13" s="6">
        <f t="shared" ref="D13:J13" si="0">SUM(D9:D12)</f>
        <v>470689993</v>
      </c>
      <c r="E13" s="2">
        <f>SUM(E9:E12)</f>
        <v>29510500</v>
      </c>
      <c r="F13" s="6">
        <f>C13+D13+E13</f>
        <v>571501924</v>
      </c>
      <c r="G13" s="6">
        <f>SUM(G9:G12)</f>
        <v>366589337</v>
      </c>
      <c r="H13" s="6">
        <f t="shared" si="0"/>
        <v>50412338</v>
      </c>
      <c r="I13" s="6">
        <f t="shared" si="0"/>
        <v>150708051</v>
      </c>
      <c r="J13" s="6">
        <f t="shared" si="0"/>
        <v>231000</v>
      </c>
      <c r="K13" s="6">
        <f>SUM(K9:K12)</f>
        <v>3561198</v>
      </c>
      <c r="L13" s="6">
        <f>SUM(G13:K13)</f>
        <v>571501924</v>
      </c>
    </row>
    <row r="16" spans="1:13" x14ac:dyDescent="0.2">
      <c r="E16" t="s">
        <v>520</v>
      </c>
      <c r="I16" t="s">
        <v>520</v>
      </c>
    </row>
    <row r="17" spans="1:12" x14ac:dyDescent="0.2">
      <c r="B17" s="553" t="s">
        <v>815</v>
      </c>
      <c r="C17" s="415"/>
      <c r="D17" s="415"/>
      <c r="E17" s="415"/>
      <c r="F17" s="415"/>
      <c r="G17" s="415"/>
      <c r="H17" s="415"/>
      <c r="I17" s="415"/>
      <c r="J17" s="415"/>
      <c r="K17" s="415"/>
      <c r="L17" s="415"/>
    </row>
    <row r="18" spans="1:12" ht="63.75" x14ac:dyDescent="0.2">
      <c r="A18" s="112" t="s">
        <v>271</v>
      </c>
      <c r="B18" s="90" t="s">
        <v>285</v>
      </c>
      <c r="C18" s="37" t="s">
        <v>286</v>
      </c>
      <c r="D18" s="113" t="s">
        <v>287</v>
      </c>
      <c r="E18" s="37" t="s">
        <v>288</v>
      </c>
      <c r="F18" s="114" t="s">
        <v>284</v>
      </c>
      <c r="G18" s="115" t="s">
        <v>289</v>
      </c>
      <c r="H18" s="115" t="s">
        <v>290</v>
      </c>
      <c r="I18" s="115" t="s">
        <v>291</v>
      </c>
      <c r="J18" s="115" t="s">
        <v>292</v>
      </c>
      <c r="K18" s="115" t="s">
        <v>345</v>
      </c>
      <c r="L18" s="114" t="s">
        <v>283</v>
      </c>
    </row>
    <row r="19" spans="1:12" x14ac:dyDescent="0.2">
      <c r="A19" s="1" t="s">
        <v>52</v>
      </c>
      <c r="B19" s="128" t="s">
        <v>600</v>
      </c>
      <c r="C19" s="60">
        <v>46522983</v>
      </c>
      <c r="D19" s="2">
        <v>98387053</v>
      </c>
      <c r="E19" s="2">
        <v>532472</v>
      </c>
      <c r="F19" s="6">
        <f>C19+D19+E19</f>
        <v>145442508</v>
      </c>
      <c r="G19" s="2">
        <v>81589707</v>
      </c>
      <c r="H19" s="2">
        <v>11020897</v>
      </c>
      <c r="I19" s="2">
        <v>51454971</v>
      </c>
      <c r="J19" s="2">
        <v>231000</v>
      </c>
      <c r="K19" s="2">
        <v>1145933</v>
      </c>
      <c r="L19" s="6">
        <f t="shared" ref="L19:L24" si="1">SUM(G19:K19)</f>
        <v>145442508</v>
      </c>
    </row>
    <row r="20" spans="1:12" ht="25.5" x14ac:dyDescent="0.2">
      <c r="A20" s="165" t="s">
        <v>53</v>
      </c>
      <c r="B20" s="166" t="s">
        <v>632</v>
      </c>
      <c r="C20" s="2">
        <v>130000</v>
      </c>
      <c r="D20" s="2">
        <v>16672620</v>
      </c>
      <c r="E20" s="2">
        <v>2612526</v>
      </c>
      <c r="F20" s="6">
        <f>C20+D20+E20</f>
        <v>19415146</v>
      </c>
      <c r="G20" s="2">
        <v>14726566</v>
      </c>
      <c r="H20" s="2">
        <v>2204386</v>
      </c>
      <c r="I20" s="2">
        <v>2484194</v>
      </c>
      <c r="J20" s="2">
        <v>0</v>
      </c>
      <c r="K20" s="2">
        <v>0</v>
      </c>
      <c r="L20" s="6">
        <f>SUM(G20:K20)</f>
        <v>19415146</v>
      </c>
    </row>
    <row r="21" spans="1:12" x14ac:dyDescent="0.2">
      <c r="A21" s="165" t="s">
        <v>54</v>
      </c>
      <c r="B21" s="166" t="s">
        <v>633</v>
      </c>
      <c r="C21" s="2">
        <v>0</v>
      </c>
      <c r="D21" s="2">
        <v>6426880</v>
      </c>
      <c r="E21" s="2">
        <v>657690</v>
      </c>
      <c r="F21" s="6">
        <f>C21+D21+E21</f>
        <v>7084570</v>
      </c>
      <c r="G21" s="2">
        <v>4485999</v>
      </c>
      <c r="H21" s="2">
        <v>609800</v>
      </c>
      <c r="I21" s="2">
        <v>1988771</v>
      </c>
      <c r="J21" s="2">
        <v>0</v>
      </c>
      <c r="K21" s="2"/>
      <c r="L21" s="6">
        <f>SUM(G21:K21)</f>
        <v>7084570</v>
      </c>
    </row>
    <row r="22" spans="1:12" x14ac:dyDescent="0.2">
      <c r="A22" s="165" t="s">
        <v>56</v>
      </c>
      <c r="B22" s="128" t="s">
        <v>590</v>
      </c>
      <c r="C22" s="2">
        <v>0</v>
      </c>
      <c r="D22" s="2">
        <v>26110360</v>
      </c>
      <c r="E22" s="2">
        <v>5950274</v>
      </c>
      <c r="F22" s="6">
        <f>SUM(C22:E22)</f>
        <v>32060634</v>
      </c>
      <c r="G22" s="2">
        <v>27934614</v>
      </c>
      <c r="H22" s="2">
        <v>3792230</v>
      </c>
      <c r="I22" s="2">
        <v>333790</v>
      </c>
      <c r="J22" s="2">
        <v>0</v>
      </c>
      <c r="K22" s="2">
        <v>0</v>
      </c>
      <c r="L22" s="6">
        <f t="shared" si="1"/>
        <v>32060634</v>
      </c>
    </row>
    <row r="23" spans="1:12" x14ac:dyDescent="0.2">
      <c r="A23" s="165" t="s">
        <v>57</v>
      </c>
      <c r="B23" s="128" t="s">
        <v>602</v>
      </c>
      <c r="C23" s="2">
        <v>20131925</v>
      </c>
      <c r="D23" s="2">
        <v>9116320</v>
      </c>
      <c r="E23" s="2">
        <v>10762052</v>
      </c>
      <c r="F23" s="6">
        <f>C23+D23+E23</f>
        <v>40010297</v>
      </c>
      <c r="G23" s="2">
        <v>4997000</v>
      </c>
      <c r="H23" s="2">
        <v>624620</v>
      </c>
      <c r="I23" s="2">
        <v>34388677</v>
      </c>
      <c r="J23" s="2">
        <v>0</v>
      </c>
      <c r="K23" s="2">
        <v>0</v>
      </c>
      <c r="L23" s="6">
        <f t="shared" si="1"/>
        <v>40010297</v>
      </c>
    </row>
    <row r="24" spans="1:12" x14ac:dyDescent="0.2">
      <c r="A24" s="484" t="s">
        <v>820</v>
      </c>
      <c r="B24" s="552"/>
      <c r="C24" s="6">
        <f>SUM(C19:C23)</f>
        <v>66784908</v>
      </c>
      <c r="D24" s="6">
        <f>SUM(D19:D23)</f>
        <v>156713233</v>
      </c>
      <c r="E24" s="6">
        <f>SUM(E19:E23)</f>
        <v>20515014</v>
      </c>
      <c r="F24" s="6">
        <f>C24+D24+E24</f>
        <v>244013155</v>
      </c>
      <c r="G24" s="6">
        <f>SUM(G19:G23)</f>
        <v>133733886</v>
      </c>
      <c r="H24" s="6">
        <f t="shared" ref="H24:J24" si="2">SUM(H19:H23)</f>
        <v>18251933</v>
      </c>
      <c r="I24" s="6">
        <f t="shared" si="2"/>
        <v>90650403</v>
      </c>
      <c r="J24" s="6">
        <f t="shared" si="2"/>
        <v>231000</v>
      </c>
      <c r="K24" s="6">
        <f>SUM(K19:K23)</f>
        <v>1145933</v>
      </c>
      <c r="L24" s="6">
        <f t="shared" si="1"/>
        <v>244013155</v>
      </c>
    </row>
    <row r="29" spans="1:12" x14ac:dyDescent="0.2">
      <c r="C29" s="553" t="s">
        <v>816</v>
      </c>
      <c r="D29" s="553"/>
      <c r="E29" s="553"/>
      <c r="F29" s="553"/>
      <c r="G29" s="553"/>
      <c r="H29" s="553"/>
      <c r="I29" s="553"/>
      <c r="J29" s="553"/>
      <c r="K29" s="553"/>
    </row>
    <row r="30" spans="1:12" ht="63.75" x14ac:dyDescent="0.2">
      <c r="A30" s="112" t="s">
        <v>271</v>
      </c>
      <c r="B30" s="90" t="s">
        <v>285</v>
      </c>
      <c r="C30" s="37" t="s">
        <v>286</v>
      </c>
      <c r="D30" s="113" t="s">
        <v>287</v>
      </c>
      <c r="E30" s="37" t="s">
        <v>288</v>
      </c>
      <c r="F30" s="114" t="s">
        <v>284</v>
      </c>
      <c r="G30" s="115" t="s">
        <v>289</v>
      </c>
      <c r="H30" s="115" t="s">
        <v>290</v>
      </c>
      <c r="I30" s="115" t="s">
        <v>291</v>
      </c>
      <c r="J30" s="115" t="s">
        <v>292</v>
      </c>
      <c r="K30" s="115" t="s">
        <v>345</v>
      </c>
      <c r="L30" s="114" t="s">
        <v>283</v>
      </c>
    </row>
    <row r="31" spans="1:12" x14ac:dyDescent="0.2">
      <c r="A31" s="1" t="s">
        <v>52</v>
      </c>
      <c r="B31" s="128" t="s">
        <v>817</v>
      </c>
      <c r="C31" s="60">
        <v>499660</v>
      </c>
      <c r="D31" s="2">
        <v>159422915</v>
      </c>
      <c r="E31" s="2">
        <v>-11387044</v>
      </c>
      <c r="F31" s="6">
        <f>C31+D31+E31</f>
        <v>148535531</v>
      </c>
      <c r="G31" s="2">
        <v>117583872</v>
      </c>
      <c r="H31" s="2">
        <v>16291973</v>
      </c>
      <c r="I31" s="2">
        <v>12746050</v>
      </c>
      <c r="J31" s="2"/>
      <c r="K31" s="2">
        <v>1913636</v>
      </c>
      <c r="L31" s="6">
        <f t="shared" ref="L31" si="3">SUM(G31:K31)</f>
        <v>148535531</v>
      </c>
    </row>
    <row r="32" spans="1:12" x14ac:dyDescent="0.2">
      <c r="A32" s="165" t="s">
        <v>53</v>
      </c>
      <c r="B32" s="166" t="s">
        <v>746</v>
      </c>
      <c r="C32" s="2">
        <v>1240030</v>
      </c>
      <c r="D32" s="2">
        <v>34190000</v>
      </c>
      <c r="E32" s="2">
        <v>-2528808</v>
      </c>
      <c r="F32" s="6">
        <f>C32+D32+E32</f>
        <v>32901222</v>
      </c>
      <c r="G32" s="2">
        <v>26729050</v>
      </c>
      <c r="H32" s="2">
        <v>3664629</v>
      </c>
      <c r="I32" s="2">
        <v>2333072</v>
      </c>
      <c r="J32" s="2">
        <v>0</v>
      </c>
      <c r="K32" s="2">
        <v>174471</v>
      </c>
      <c r="L32" s="6">
        <f>SUM(G32:K32)</f>
        <v>32901222</v>
      </c>
    </row>
    <row r="33" spans="1:12" x14ac:dyDescent="0.2">
      <c r="A33" s="165" t="s">
        <v>54</v>
      </c>
      <c r="B33" s="166" t="s">
        <v>818</v>
      </c>
      <c r="C33" s="2">
        <v>0</v>
      </c>
      <c r="D33" s="2">
        <v>20901915</v>
      </c>
      <c r="E33" s="2">
        <v>3190830</v>
      </c>
      <c r="F33" s="6">
        <f>C33+D33+E33</f>
        <v>24092745</v>
      </c>
      <c r="G33" s="2"/>
      <c r="H33" s="2"/>
      <c r="I33" s="2">
        <v>24092745</v>
      </c>
      <c r="J33" s="2">
        <v>0</v>
      </c>
      <c r="K33" s="2"/>
      <c r="L33" s="6">
        <f>SUM(G33:K33)</f>
        <v>24092745</v>
      </c>
    </row>
    <row r="34" spans="1:12" x14ac:dyDescent="0.2">
      <c r="A34" s="484" t="s">
        <v>819</v>
      </c>
      <c r="B34" s="552"/>
      <c r="C34" s="6">
        <f>SUM(C31:C33)</f>
        <v>1739690</v>
      </c>
      <c r="D34" s="6">
        <f>SUM(D31:D33)</f>
        <v>214514830</v>
      </c>
      <c r="E34" s="6">
        <f>SUM(E31:E33)</f>
        <v>-10725022</v>
      </c>
      <c r="F34" s="6">
        <f>C34+D34+E34</f>
        <v>205529498</v>
      </c>
      <c r="G34" s="6">
        <f>SUM(G31:G33)</f>
        <v>144312922</v>
      </c>
      <c r="H34" s="6">
        <f>SUM(H31:H33)</f>
        <v>19956602</v>
      </c>
      <c r="I34" s="6">
        <f>SUM(I31:I33)</f>
        <v>39171867</v>
      </c>
      <c r="J34" s="6">
        <f>SUM(J31:J33)</f>
        <v>0</v>
      </c>
      <c r="K34" s="6">
        <f>SUM(K31:K33)</f>
        <v>2088107</v>
      </c>
      <c r="L34" s="6">
        <f t="shared" ref="L34" si="4">SUM(G34:K34)</f>
        <v>205529498</v>
      </c>
    </row>
  </sheetData>
  <mergeCells count="7">
    <mergeCell ref="A34:B34"/>
    <mergeCell ref="C29:K29"/>
    <mergeCell ref="A13:B13"/>
    <mergeCell ref="K7:L7"/>
    <mergeCell ref="C1:J1"/>
    <mergeCell ref="A24:B24"/>
    <mergeCell ref="B17:L17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 xml:space="preserve">&amp;C9. melléklet a  önkormányzati rendelethez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23"/>
  <sheetViews>
    <sheetView view="pageLayout" workbookViewId="0">
      <selection activeCell="B22" sqref="B22"/>
    </sheetView>
  </sheetViews>
  <sheetFormatPr defaultRowHeight="15" x14ac:dyDescent="0.25"/>
  <cols>
    <col min="1" max="1" width="47.140625" style="143" customWidth="1"/>
    <col min="2" max="2" width="13.140625" style="143" customWidth="1"/>
    <col min="3" max="3" width="13.7109375" style="143" customWidth="1"/>
    <col min="4" max="4" width="11.140625" style="143" customWidth="1"/>
    <col min="5" max="5" width="11.5703125" style="143" customWidth="1"/>
    <col min="6" max="6" width="12.42578125" style="143" customWidth="1"/>
    <col min="7" max="7" width="13.5703125" style="143" customWidth="1"/>
    <col min="8" max="16384" width="9.140625" style="143"/>
  </cols>
  <sheetData>
    <row r="1" spans="1:7" x14ac:dyDescent="0.25">
      <c r="A1" s="554" t="s">
        <v>562</v>
      </c>
      <c r="B1" s="554"/>
      <c r="C1" s="554"/>
      <c r="D1" s="554"/>
      <c r="E1" s="554"/>
      <c r="F1" s="554"/>
      <c r="G1" s="554"/>
    </row>
    <row r="3" spans="1:7" x14ac:dyDescent="0.25">
      <c r="F3" s="555" t="s">
        <v>273</v>
      </c>
      <c r="G3" s="556"/>
    </row>
    <row r="4" spans="1:7" ht="30" x14ac:dyDescent="0.25">
      <c r="A4" s="144" t="s">
        <v>2</v>
      </c>
      <c r="B4" s="145" t="s">
        <v>207</v>
      </c>
      <c r="C4" s="146" t="s">
        <v>139</v>
      </c>
      <c r="D4" s="147" t="s">
        <v>381</v>
      </c>
      <c r="E4" s="146" t="s">
        <v>304</v>
      </c>
      <c r="F4" s="148" t="s">
        <v>188</v>
      </c>
      <c r="G4" s="147" t="s">
        <v>127</v>
      </c>
    </row>
    <row r="5" spans="1:7" x14ac:dyDescent="0.25">
      <c r="A5" s="149" t="s">
        <v>382</v>
      </c>
      <c r="B5" s="150">
        <v>727979864</v>
      </c>
      <c r="C5" s="150">
        <v>242</v>
      </c>
      <c r="D5" s="150">
        <v>272933</v>
      </c>
      <c r="E5" s="150">
        <v>482724</v>
      </c>
      <c r="F5" s="150">
        <v>35904762</v>
      </c>
      <c r="G5" s="150">
        <f>SUM(B5:F5)</f>
        <v>764640525</v>
      </c>
    </row>
    <row r="6" spans="1:7" x14ac:dyDescent="0.25">
      <c r="A6" s="149" t="s">
        <v>383</v>
      </c>
      <c r="B6" s="150">
        <v>294621342</v>
      </c>
      <c r="C6" s="150">
        <v>59981349</v>
      </c>
      <c r="D6" s="150">
        <v>69817579</v>
      </c>
      <c r="E6" s="150">
        <v>10222353</v>
      </c>
      <c r="F6" s="150">
        <v>112353043</v>
      </c>
      <c r="G6" s="150">
        <f t="shared" ref="G6:G23" si="0">SUM(B6:F6)</f>
        <v>546995666</v>
      </c>
    </row>
    <row r="7" spans="1:7" x14ac:dyDescent="0.25">
      <c r="A7" s="151" t="s">
        <v>384</v>
      </c>
      <c r="B7" s="150">
        <f>B5-B6</f>
        <v>433358522</v>
      </c>
      <c r="C7" s="150">
        <f>C5-C6</f>
        <v>-59981107</v>
      </c>
      <c r="D7" s="150">
        <f>D5-D6</f>
        <v>-69544646</v>
      </c>
      <c r="E7" s="150">
        <f t="shared" ref="E7:F7" si="1">E5-E6</f>
        <v>-9739629</v>
      </c>
      <c r="F7" s="150">
        <f t="shared" si="1"/>
        <v>-76448281</v>
      </c>
      <c r="G7" s="150">
        <f t="shared" si="0"/>
        <v>217644859</v>
      </c>
    </row>
    <row r="8" spans="1:7" x14ac:dyDescent="0.25">
      <c r="A8" s="149" t="s">
        <v>385</v>
      </c>
      <c r="B8" s="150">
        <v>52411512</v>
      </c>
      <c r="C8" s="150">
        <v>66090995</v>
      </c>
      <c r="D8" s="150">
        <v>70919745</v>
      </c>
      <c r="E8" s="150">
        <v>9924254</v>
      </c>
      <c r="F8" s="150">
        <v>77831777</v>
      </c>
      <c r="G8" s="150">
        <f t="shared" si="0"/>
        <v>277178283</v>
      </c>
    </row>
    <row r="9" spans="1:7" x14ac:dyDescent="0.25">
      <c r="A9" s="149" t="s">
        <v>386</v>
      </c>
      <c r="B9" s="150">
        <v>235716667</v>
      </c>
      <c r="C9" s="150"/>
      <c r="D9" s="150"/>
      <c r="E9" s="150"/>
      <c r="F9" s="150"/>
      <c r="G9" s="150">
        <f t="shared" si="0"/>
        <v>235716667</v>
      </c>
    </row>
    <row r="10" spans="1:7" x14ac:dyDescent="0.25">
      <c r="A10" s="151" t="s">
        <v>387</v>
      </c>
      <c r="B10" s="150">
        <f>B8-B9</f>
        <v>-183305155</v>
      </c>
      <c r="C10" s="150">
        <f>C8-C9</f>
        <v>66090995</v>
      </c>
      <c r="D10" s="150">
        <f>D8-D9</f>
        <v>70919745</v>
      </c>
      <c r="E10" s="150">
        <f t="shared" ref="E10:F10" si="2">E8-E9</f>
        <v>9924254</v>
      </c>
      <c r="F10" s="150">
        <f t="shared" si="2"/>
        <v>77831777</v>
      </c>
      <c r="G10" s="150">
        <f t="shared" si="0"/>
        <v>41461616</v>
      </c>
    </row>
    <row r="11" spans="1:7" x14ac:dyDescent="0.25">
      <c r="A11" s="151" t="s">
        <v>388</v>
      </c>
      <c r="B11" s="150">
        <f>+B7+B10</f>
        <v>250053367</v>
      </c>
      <c r="C11" s="150">
        <f>+C7+C10</f>
        <v>6109888</v>
      </c>
      <c r="D11" s="150">
        <f>+D7+D10</f>
        <v>1375099</v>
      </c>
      <c r="E11" s="150">
        <f t="shared" ref="E11:F11" si="3">+E7+E10</f>
        <v>184625</v>
      </c>
      <c r="F11" s="150">
        <f t="shared" si="3"/>
        <v>1383496</v>
      </c>
      <c r="G11" s="150">
        <f t="shared" si="0"/>
        <v>259106475</v>
      </c>
    </row>
    <row r="12" spans="1:7" x14ac:dyDescent="0.25">
      <c r="A12" s="149" t="s">
        <v>389</v>
      </c>
      <c r="B12" s="150"/>
      <c r="C12" s="150"/>
      <c r="D12" s="150"/>
      <c r="E12" s="150"/>
      <c r="F12" s="150"/>
      <c r="G12" s="150">
        <f t="shared" si="0"/>
        <v>0</v>
      </c>
    </row>
    <row r="13" spans="1:7" x14ac:dyDescent="0.25">
      <c r="A13" s="149" t="s">
        <v>390</v>
      </c>
      <c r="B13" s="150"/>
      <c r="C13" s="150"/>
      <c r="D13" s="150"/>
      <c r="E13" s="150"/>
      <c r="F13" s="150"/>
      <c r="G13" s="150">
        <f t="shared" si="0"/>
        <v>0</v>
      </c>
    </row>
    <row r="14" spans="1:7" x14ac:dyDescent="0.25">
      <c r="A14" s="151" t="s">
        <v>391</v>
      </c>
      <c r="B14" s="150"/>
      <c r="C14" s="150"/>
      <c r="D14" s="150"/>
      <c r="E14" s="150"/>
      <c r="F14" s="150"/>
      <c r="G14" s="150">
        <f t="shared" si="0"/>
        <v>0</v>
      </c>
    </row>
    <row r="15" spans="1:7" x14ac:dyDescent="0.25">
      <c r="A15" s="149" t="s">
        <v>392</v>
      </c>
      <c r="B15" s="150"/>
      <c r="C15" s="150"/>
      <c r="D15" s="150"/>
      <c r="E15" s="150"/>
      <c r="F15" s="150"/>
      <c r="G15" s="150">
        <f t="shared" si="0"/>
        <v>0</v>
      </c>
    </row>
    <row r="16" spans="1:7" x14ac:dyDescent="0.25">
      <c r="A16" s="149" t="s">
        <v>393</v>
      </c>
      <c r="B16" s="150"/>
      <c r="C16" s="150"/>
      <c r="D16" s="150"/>
      <c r="E16" s="150"/>
      <c r="F16" s="150"/>
      <c r="G16" s="150">
        <f t="shared" si="0"/>
        <v>0</v>
      </c>
    </row>
    <row r="17" spans="1:7" x14ac:dyDescent="0.25">
      <c r="A17" s="151" t="s">
        <v>394</v>
      </c>
      <c r="B17" s="150"/>
      <c r="C17" s="150"/>
      <c r="D17" s="150"/>
      <c r="E17" s="150"/>
      <c r="F17" s="150"/>
      <c r="G17" s="150">
        <f t="shared" si="0"/>
        <v>0</v>
      </c>
    </row>
    <row r="18" spans="1:7" x14ac:dyDescent="0.25">
      <c r="A18" s="151" t="s">
        <v>395</v>
      </c>
      <c r="B18" s="150"/>
      <c r="C18" s="150"/>
      <c r="D18" s="150"/>
      <c r="E18" s="150"/>
      <c r="F18" s="150"/>
      <c r="G18" s="150">
        <f t="shared" si="0"/>
        <v>0</v>
      </c>
    </row>
    <row r="19" spans="1:7" x14ac:dyDescent="0.25">
      <c r="A19" s="151" t="s">
        <v>396</v>
      </c>
      <c r="B19" s="150">
        <f>B11</f>
        <v>250053367</v>
      </c>
      <c r="C19" s="150">
        <f>C11</f>
        <v>6109888</v>
      </c>
      <c r="D19" s="150">
        <f t="shared" ref="D19:F19" si="4">D11</f>
        <v>1375099</v>
      </c>
      <c r="E19" s="150">
        <f t="shared" si="4"/>
        <v>184625</v>
      </c>
      <c r="F19" s="150">
        <f t="shared" si="4"/>
        <v>1383496</v>
      </c>
      <c r="G19" s="150">
        <f t="shared" si="0"/>
        <v>259106475</v>
      </c>
    </row>
    <row r="20" spans="1:7" ht="30" x14ac:dyDescent="0.25">
      <c r="A20" s="152" t="s">
        <v>397</v>
      </c>
      <c r="B20" s="150">
        <v>244255066</v>
      </c>
      <c r="C20" s="150"/>
      <c r="D20" s="150"/>
      <c r="E20" s="150"/>
      <c r="F20" s="150"/>
      <c r="G20" s="150">
        <f t="shared" si="0"/>
        <v>244255066</v>
      </c>
    </row>
    <row r="21" spans="1:7" x14ac:dyDescent="0.25">
      <c r="A21" s="151" t="s">
        <v>398</v>
      </c>
      <c r="B21" s="150">
        <v>5798301</v>
      </c>
      <c r="C21" s="150">
        <f>C19</f>
        <v>6109888</v>
      </c>
      <c r="D21" s="150">
        <f t="shared" ref="D21:F21" si="5">D19</f>
        <v>1375099</v>
      </c>
      <c r="E21" s="150">
        <f t="shared" si="5"/>
        <v>184625</v>
      </c>
      <c r="F21" s="150">
        <f t="shared" si="5"/>
        <v>1383496</v>
      </c>
      <c r="G21" s="150">
        <f t="shared" si="0"/>
        <v>14851409</v>
      </c>
    </row>
    <row r="22" spans="1:7" ht="30" x14ac:dyDescent="0.25">
      <c r="A22" s="152" t="s">
        <v>399</v>
      </c>
      <c r="B22" s="150"/>
      <c r="C22" s="150"/>
      <c r="D22" s="150"/>
      <c r="E22" s="150"/>
      <c r="F22" s="150"/>
      <c r="G22" s="150">
        <f t="shared" si="0"/>
        <v>0</v>
      </c>
    </row>
    <row r="23" spans="1:7" ht="30" x14ac:dyDescent="0.25">
      <c r="A23" s="152" t="s">
        <v>400</v>
      </c>
      <c r="B23" s="150"/>
      <c r="C23" s="150"/>
      <c r="D23" s="150"/>
      <c r="E23" s="150"/>
      <c r="F23" s="150"/>
      <c r="G23" s="150">
        <f t="shared" si="0"/>
        <v>0</v>
      </c>
    </row>
  </sheetData>
  <mergeCells count="2">
    <mergeCell ref="A1:G1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&amp;C13. melléklet a  önkormányzati rendelethez
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78"/>
  <sheetViews>
    <sheetView tabSelected="1" view="pageLayout" workbookViewId="0">
      <selection activeCell="E3" sqref="E3"/>
    </sheetView>
  </sheetViews>
  <sheetFormatPr defaultRowHeight="15" x14ac:dyDescent="0.25"/>
  <cols>
    <col min="1" max="1" width="18.28515625" style="143" customWidth="1"/>
    <col min="2" max="2" width="13.28515625" style="143" customWidth="1"/>
    <col min="3" max="3" width="13.42578125" style="143" customWidth="1"/>
    <col min="4" max="4" width="9.7109375" style="143" customWidth="1"/>
    <col min="5" max="5" width="10.42578125" style="143" customWidth="1"/>
    <col min="6" max="6" width="9.7109375" style="143" bestFit="1" customWidth="1"/>
    <col min="7" max="7" width="10" style="143" customWidth="1"/>
    <col min="8" max="8" width="10.5703125" style="143" customWidth="1"/>
    <col min="9" max="9" width="10.85546875" style="143" customWidth="1"/>
    <col min="10" max="10" width="8.85546875" style="143" customWidth="1"/>
    <col min="11" max="11" width="9.7109375" style="143" customWidth="1"/>
    <col min="12" max="12" width="13.42578125" style="143" customWidth="1"/>
    <col min="13" max="13" width="12.7109375" style="143" customWidth="1"/>
    <col min="14" max="16384" width="9.140625" style="143"/>
  </cols>
  <sheetData>
    <row r="1" spans="1:13" x14ac:dyDescent="0.25">
      <c r="A1" s="377" t="s">
        <v>813</v>
      </c>
      <c r="B1" s="153"/>
      <c r="C1" s="153"/>
      <c r="D1" s="153"/>
      <c r="E1" s="153"/>
      <c r="F1" s="153"/>
      <c r="G1" s="153"/>
      <c r="H1" s="154"/>
      <c r="I1" s="154"/>
      <c r="J1" s="154"/>
      <c r="K1" s="154"/>
      <c r="L1" s="154"/>
      <c r="M1" s="154"/>
    </row>
    <row r="2" spans="1:13" x14ac:dyDescent="0.25">
      <c r="A2" s="153"/>
      <c r="B2" s="153"/>
      <c r="C2" s="153"/>
      <c r="D2" s="153"/>
      <c r="E2" s="153"/>
      <c r="F2" s="153"/>
      <c r="G2" s="153"/>
      <c r="H2" s="154"/>
      <c r="I2" s="154"/>
      <c r="J2" s="154"/>
      <c r="K2" s="339" t="s">
        <v>520</v>
      </c>
      <c r="L2" s="154"/>
      <c r="M2" s="154"/>
    </row>
    <row r="3" spans="1:13" ht="15.75" thickBot="1" x14ac:dyDescent="0.3">
      <c r="A3" s="155"/>
      <c r="B3" s="155"/>
      <c r="C3" s="155"/>
      <c r="D3" s="155"/>
      <c r="E3" s="155"/>
      <c r="F3" s="155"/>
      <c r="L3" s="557" t="s">
        <v>273</v>
      </c>
      <c r="M3" s="558"/>
    </row>
    <row r="4" spans="1:13" ht="15.75" thickBot="1" x14ac:dyDescent="0.3">
      <c r="A4" s="561" t="s">
        <v>2</v>
      </c>
      <c r="B4" s="563" t="s">
        <v>207</v>
      </c>
      <c r="C4" s="564"/>
      <c r="D4" s="563" t="s">
        <v>139</v>
      </c>
      <c r="E4" s="564"/>
      <c r="F4" s="563" t="s">
        <v>381</v>
      </c>
      <c r="G4" s="564"/>
      <c r="H4" s="565" t="s">
        <v>188</v>
      </c>
      <c r="I4" s="566"/>
      <c r="J4" s="563" t="s">
        <v>304</v>
      </c>
      <c r="K4" s="564"/>
      <c r="L4" s="559" t="s">
        <v>127</v>
      </c>
      <c r="M4" s="560"/>
    </row>
    <row r="5" spans="1:13" ht="15.75" thickBot="1" x14ac:dyDescent="0.3">
      <c r="A5" s="562"/>
      <c r="B5" s="326" t="s">
        <v>402</v>
      </c>
      <c r="C5" s="405" t="s">
        <v>810</v>
      </c>
      <c r="D5" s="325" t="s">
        <v>402</v>
      </c>
      <c r="E5" s="403" t="s">
        <v>810</v>
      </c>
      <c r="F5" s="326" t="s">
        <v>402</v>
      </c>
      <c r="G5" s="403" t="s">
        <v>810</v>
      </c>
      <c r="H5" s="325" t="s">
        <v>402</v>
      </c>
      <c r="I5" s="403" t="s">
        <v>810</v>
      </c>
      <c r="J5" s="326" t="s">
        <v>402</v>
      </c>
      <c r="K5" s="405" t="s">
        <v>810</v>
      </c>
      <c r="L5" s="325" t="s">
        <v>402</v>
      </c>
      <c r="M5" s="405" t="s">
        <v>810</v>
      </c>
    </row>
    <row r="6" spans="1:13" x14ac:dyDescent="0.25">
      <c r="A6" s="235" t="s">
        <v>403</v>
      </c>
      <c r="B6" s="236"/>
      <c r="C6" s="237"/>
      <c r="D6" s="238"/>
      <c r="E6" s="239"/>
      <c r="F6" s="236"/>
      <c r="G6" s="237"/>
      <c r="H6" s="238"/>
      <c r="I6" s="239"/>
      <c r="J6" s="236"/>
      <c r="K6" s="237"/>
      <c r="L6" s="238"/>
      <c r="M6" s="237"/>
    </row>
    <row r="7" spans="1:13" x14ac:dyDescent="0.25">
      <c r="A7" s="240" t="s">
        <v>404</v>
      </c>
      <c r="B7" s="241"/>
      <c r="C7" s="242">
        <v>0</v>
      </c>
      <c r="D7" s="243"/>
      <c r="E7" s="244"/>
      <c r="F7" s="241">
        <v>512932</v>
      </c>
      <c r="G7" s="242">
        <v>502672</v>
      </c>
      <c r="H7" s="243"/>
      <c r="I7" s="244"/>
      <c r="J7" s="241"/>
      <c r="K7" s="242"/>
      <c r="L7" s="243">
        <f>B7+D7+F7+H7+J7</f>
        <v>512932</v>
      </c>
      <c r="M7" s="242">
        <f>C7+E7+G7+I7+K7</f>
        <v>502672</v>
      </c>
    </row>
    <row r="8" spans="1:13" x14ac:dyDescent="0.25">
      <c r="A8" s="240" t="s">
        <v>405</v>
      </c>
      <c r="B8" s="241">
        <v>12561456</v>
      </c>
      <c r="C8" s="242">
        <v>11917570</v>
      </c>
      <c r="D8" s="243"/>
      <c r="E8" s="244"/>
      <c r="F8" s="241"/>
      <c r="G8" s="242"/>
      <c r="H8" s="243"/>
      <c r="I8" s="244"/>
      <c r="J8" s="241"/>
      <c r="K8" s="242"/>
      <c r="L8" s="243">
        <v>13717722</v>
      </c>
      <c r="M8" s="242">
        <v>13717722</v>
      </c>
    </row>
    <row r="9" spans="1:13" x14ac:dyDescent="0.25">
      <c r="A9" s="245" t="s">
        <v>406</v>
      </c>
      <c r="B9" s="247">
        <f>SUM(B7:B8)</f>
        <v>12561456</v>
      </c>
      <c r="C9" s="248">
        <f t="shared" ref="C9:M9" si="0">SUM(C7:C8)</f>
        <v>11917570</v>
      </c>
      <c r="D9" s="243">
        <f t="shared" si="0"/>
        <v>0</v>
      </c>
      <c r="E9" s="244">
        <f t="shared" si="0"/>
        <v>0</v>
      </c>
      <c r="F9" s="241">
        <f t="shared" si="0"/>
        <v>512932</v>
      </c>
      <c r="G9" s="242">
        <f>SUM(G7:G8)</f>
        <v>502672</v>
      </c>
      <c r="H9" s="243">
        <f t="shared" si="0"/>
        <v>0</v>
      </c>
      <c r="I9" s="244">
        <f t="shared" si="0"/>
        <v>0</v>
      </c>
      <c r="J9" s="241">
        <f t="shared" si="0"/>
        <v>0</v>
      </c>
      <c r="K9" s="242">
        <f t="shared" si="0"/>
        <v>0</v>
      </c>
      <c r="L9" s="249">
        <f t="shared" si="0"/>
        <v>14230654</v>
      </c>
      <c r="M9" s="248">
        <f t="shared" si="0"/>
        <v>14220394</v>
      </c>
    </row>
    <row r="10" spans="1:13" x14ac:dyDescent="0.25">
      <c r="A10" s="240" t="s">
        <v>407</v>
      </c>
      <c r="B10" s="241">
        <v>1200554719</v>
      </c>
      <c r="C10" s="242">
        <v>1404653640</v>
      </c>
      <c r="D10" s="243"/>
      <c r="E10" s="244"/>
      <c r="F10" s="241"/>
      <c r="G10" s="242"/>
      <c r="H10" s="243"/>
      <c r="I10" s="244"/>
      <c r="J10" s="241"/>
      <c r="K10" s="242"/>
      <c r="L10" s="243">
        <f>B10+D10+F10+H10+J10</f>
        <v>1200554719</v>
      </c>
      <c r="M10" s="242">
        <f>C10+E10+G10+I10+K10</f>
        <v>1404653640</v>
      </c>
    </row>
    <row r="11" spans="1:13" x14ac:dyDescent="0.25">
      <c r="A11" s="240" t="s">
        <v>408</v>
      </c>
      <c r="B11" s="241">
        <v>36247239</v>
      </c>
      <c r="C11" s="242">
        <v>29376949</v>
      </c>
      <c r="D11" s="243">
        <v>220567</v>
      </c>
      <c r="E11" s="244">
        <v>177795</v>
      </c>
      <c r="F11" s="241">
        <v>2620923</v>
      </c>
      <c r="G11" s="242">
        <v>3048604</v>
      </c>
      <c r="H11" s="243"/>
      <c r="I11" s="244">
        <v>522347</v>
      </c>
      <c r="J11" s="241">
        <v>88469</v>
      </c>
      <c r="K11" s="242">
        <v>17819</v>
      </c>
      <c r="L11" s="243">
        <f t="shared" ref="L11:M15" si="1">B11+D11+F11+H11+J11</f>
        <v>39177198</v>
      </c>
      <c r="M11" s="242">
        <f t="shared" si="1"/>
        <v>33143514</v>
      </c>
    </row>
    <row r="12" spans="1:13" x14ac:dyDescent="0.25">
      <c r="A12" s="240" t="s">
        <v>409</v>
      </c>
      <c r="B12" s="241"/>
      <c r="C12" s="242"/>
      <c r="D12" s="243"/>
      <c r="E12" s="244"/>
      <c r="F12" s="241"/>
      <c r="G12" s="242"/>
      <c r="H12" s="243"/>
      <c r="I12" s="244"/>
      <c r="J12" s="241"/>
      <c r="K12" s="242"/>
      <c r="L12" s="243">
        <f t="shared" si="1"/>
        <v>0</v>
      </c>
      <c r="M12" s="242">
        <f t="shared" si="1"/>
        <v>0</v>
      </c>
    </row>
    <row r="13" spans="1:13" x14ac:dyDescent="0.25">
      <c r="A13" s="240" t="s">
        <v>410</v>
      </c>
      <c r="B13" s="241">
        <v>30944905</v>
      </c>
      <c r="C13" s="242">
        <v>17255047</v>
      </c>
      <c r="D13" s="243"/>
      <c r="E13" s="244"/>
      <c r="F13" s="241"/>
      <c r="G13" s="242">
        <v>375750</v>
      </c>
      <c r="H13" s="243"/>
      <c r="I13" s="244"/>
      <c r="J13" s="241"/>
      <c r="K13" s="242"/>
      <c r="L13" s="243">
        <f t="shared" si="1"/>
        <v>30944905</v>
      </c>
      <c r="M13" s="242">
        <f t="shared" si="1"/>
        <v>17630797</v>
      </c>
    </row>
    <row r="14" spans="1:13" x14ac:dyDescent="0.25">
      <c r="A14" s="245" t="s">
        <v>411</v>
      </c>
      <c r="B14" s="247">
        <f>SUM(B10:B13)</f>
        <v>1267746863</v>
      </c>
      <c r="C14" s="248">
        <f t="shared" ref="C14:M14" si="2">SUM(C10:C13)</f>
        <v>1451285636</v>
      </c>
      <c r="D14" s="249">
        <f t="shared" si="2"/>
        <v>220567</v>
      </c>
      <c r="E14" s="250">
        <f t="shared" si="2"/>
        <v>177795</v>
      </c>
      <c r="F14" s="247">
        <f t="shared" si="2"/>
        <v>2620923</v>
      </c>
      <c r="G14" s="248">
        <f>SUM(G10:G13)</f>
        <v>3424354</v>
      </c>
      <c r="H14" s="249">
        <f t="shared" si="2"/>
        <v>0</v>
      </c>
      <c r="I14" s="250">
        <f t="shared" si="2"/>
        <v>522347</v>
      </c>
      <c r="J14" s="247">
        <f t="shared" si="2"/>
        <v>88469</v>
      </c>
      <c r="K14" s="248">
        <f t="shared" si="2"/>
        <v>17819</v>
      </c>
      <c r="L14" s="249">
        <f t="shared" si="2"/>
        <v>1270676822</v>
      </c>
      <c r="M14" s="248">
        <f t="shared" si="2"/>
        <v>1455427951</v>
      </c>
    </row>
    <row r="15" spans="1:13" x14ac:dyDescent="0.25">
      <c r="A15" s="240" t="s">
        <v>412</v>
      </c>
      <c r="B15" s="241">
        <v>58000000</v>
      </c>
      <c r="C15" s="242">
        <v>58000000</v>
      </c>
      <c r="D15" s="243"/>
      <c r="E15" s="244"/>
      <c r="F15" s="241"/>
      <c r="G15" s="242"/>
      <c r="H15" s="243"/>
      <c r="I15" s="244"/>
      <c r="J15" s="241"/>
      <c r="K15" s="242"/>
      <c r="L15" s="243">
        <f t="shared" si="1"/>
        <v>58000000</v>
      </c>
      <c r="M15" s="242">
        <f t="shared" si="1"/>
        <v>58000000</v>
      </c>
    </row>
    <row r="16" spans="1:13" x14ac:dyDescent="0.25">
      <c r="A16" s="240" t="s">
        <v>413</v>
      </c>
      <c r="B16" s="241"/>
      <c r="C16" s="242"/>
      <c r="D16" s="243"/>
      <c r="E16" s="244"/>
      <c r="F16" s="241"/>
      <c r="G16" s="242"/>
      <c r="H16" s="243"/>
      <c r="I16" s="244"/>
      <c r="J16" s="241"/>
      <c r="K16" s="242"/>
      <c r="L16" s="243"/>
      <c r="M16" s="242"/>
    </row>
    <row r="17" spans="1:13" ht="30" x14ac:dyDescent="0.25">
      <c r="A17" s="246" t="s">
        <v>414</v>
      </c>
      <c r="B17" s="241">
        <f>SUM(B15:B16)</f>
        <v>58000000</v>
      </c>
      <c r="C17" s="242">
        <v>58000000</v>
      </c>
      <c r="D17" s="243">
        <f t="shared" ref="D17:M17" si="3">SUM(D15:D16)</f>
        <v>0</v>
      </c>
      <c r="E17" s="244">
        <f t="shared" si="3"/>
        <v>0</v>
      </c>
      <c r="F17" s="241">
        <f t="shared" si="3"/>
        <v>0</v>
      </c>
      <c r="G17" s="242">
        <f t="shared" si="3"/>
        <v>0</v>
      </c>
      <c r="H17" s="243">
        <f t="shared" si="3"/>
        <v>0</v>
      </c>
      <c r="I17" s="244">
        <f t="shared" si="3"/>
        <v>0</v>
      </c>
      <c r="J17" s="241">
        <f t="shared" si="3"/>
        <v>0</v>
      </c>
      <c r="K17" s="242">
        <f t="shared" si="3"/>
        <v>0</v>
      </c>
      <c r="L17" s="243">
        <f t="shared" si="3"/>
        <v>58000000</v>
      </c>
      <c r="M17" s="242">
        <f t="shared" si="3"/>
        <v>58000000</v>
      </c>
    </row>
    <row r="18" spans="1:13" ht="60" x14ac:dyDescent="0.25">
      <c r="A18" s="246" t="s">
        <v>415</v>
      </c>
      <c r="B18" s="241"/>
      <c r="C18" s="242"/>
      <c r="D18" s="243"/>
      <c r="E18" s="244"/>
      <c r="F18" s="241"/>
      <c r="G18" s="242"/>
      <c r="H18" s="243"/>
      <c r="I18" s="244"/>
      <c r="J18" s="241"/>
      <c r="K18" s="242"/>
      <c r="L18" s="243">
        <f t="shared" ref="L18:M20" si="4">B18+D18+F18+H18+J18</f>
        <v>0</v>
      </c>
      <c r="M18" s="242">
        <f t="shared" si="4"/>
        <v>0</v>
      </c>
    </row>
    <row r="19" spans="1:13" ht="75" x14ac:dyDescent="0.25">
      <c r="A19" s="246" t="s">
        <v>416</v>
      </c>
      <c r="B19" s="247">
        <f>B9+B14+B17+B18</f>
        <v>1338308319</v>
      </c>
      <c r="C19" s="248">
        <f>C9+C14+C17+C18</f>
        <v>1521203206</v>
      </c>
      <c r="D19" s="249">
        <f t="shared" ref="D19:M19" si="5">D9+D14+D17+D18</f>
        <v>220567</v>
      </c>
      <c r="E19" s="250">
        <f t="shared" si="5"/>
        <v>177795</v>
      </c>
      <c r="F19" s="247">
        <f t="shared" si="5"/>
        <v>3133855</v>
      </c>
      <c r="G19" s="248">
        <f t="shared" si="5"/>
        <v>3927026</v>
      </c>
      <c r="H19" s="249">
        <f t="shared" si="5"/>
        <v>0</v>
      </c>
      <c r="I19" s="250">
        <f t="shared" si="5"/>
        <v>522347</v>
      </c>
      <c r="J19" s="247">
        <f t="shared" si="5"/>
        <v>88469</v>
      </c>
      <c r="K19" s="248">
        <f t="shared" si="5"/>
        <v>17819</v>
      </c>
      <c r="L19" s="249">
        <f t="shared" si="5"/>
        <v>1342907476</v>
      </c>
      <c r="M19" s="248">
        <f t="shared" si="5"/>
        <v>1527648345</v>
      </c>
    </row>
    <row r="20" spans="1:13" x14ac:dyDescent="0.25">
      <c r="A20" s="246" t="s">
        <v>417</v>
      </c>
      <c r="B20" s="241">
        <v>6219880</v>
      </c>
      <c r="C20" s="242">
        <v>9210385</v>
      </c>
      <c r="D20" s="243"/>
      <c r="E20" s="244"/>
      <c r="F20" s="241"/>
      <c r="G20" s="242"/>
      <c r="H20" s="243"/>
      <c r="I20" s="244"/>
      <c r="J20" s="241"/>
      <c r="K20" s="242"/>
      <c r="L20" s="243">
        <f t="shared" si="4"/>
        <v>6219880</v>
      </c>
      <c r="M20" s="242">
        <f t="shared" si="4"/>
        <v>9210385</v>
      </c>
    </row>
    <row r="21" spans="1:13" x14ac:dyDescent="0.25">
      <c r="A21" s="246" t="s">
        <v>418</v>
      </c>
      <c r="B21" s="241"/>
      <c r="C21" s="242"/>
      <c r="D21" s="243"/>
      <c r="E21" s="244"/>
      <c r="F21" s="241"/>
      <c r="G21" s="242"/>
      <c r="H21" s="243"/>
      <c r="I21" s="244"/>
      <c r="J21" s="241"/>
      <c r="K21" s="242"/>
      <c r="L21" s="243"/>
      <c r="M21" s="242"/>
    </row>
    <row r="22" spans="1:13" ht="45" x14ac:dyDescent="0.25">
      <c r="A22" s="246" t="s">
        <v>419</v>
      </c>
      <c r="B22" s="247">
        <f>SUM(B20:B21)</f>
        <v>6219880</v>
      </c>
      <c r="C22" s="248">
        <f t="shared" ref="C22:M22" si="6">SUM(C20:C21)</f>
        <v>9210385</v>
      </c>
      <c r="D22" s="249">
        <f t="shared" si="6"/>
        <v>0</v>
      </c>
      <c r="E22" s="250">
        <f t="shared" si="6"/>
        <v>0</v>
      </c>
      <c r="F22" s="247">
        <f t="shared" si="6"/>
        <v>0</v>
      </c>
      <c r="G22" s="248">
        <f t="shared" si="6"/>
        <v>0</v>
      </c>
      <c r="H22" s="249">
        <f t="shared" si="6"/>
        <v>0</v>
      </c>
      <c r="I22" s="250">
        <f t="shared" si="6"/>
        <v>0</v>
      </c>
      <c r="J22" s="247">
        <f t="shared" si="6"/>
        <v>0</v>
      </c>
      <c r="K22" s="248">
        <f t="shared" si="6"/>
        <v>0</v>
      </c>
      <c r="L22" s="249">
        <f t="shared" si="6"/>
        <v>6219880</v>
      </c>
      <c r="M22" s="248">
        <f t="shared" si="6"/>
        <v>9210385</v>
      </c>
    </row>
    <row r="23" spans="1:13" ht="30" x14ac:dyDescent="0.25">
      <c r="A23" s="251" t="s">
        <v>420</v>
      </c>
      <c r="B23" s="241"/>
      <c r="C23" s="242"/>
      <c r="D23" s="243"/>
      <c r="E23" s="244"/>
      <c r="F23" s="241"/>
      <c r="G23" s="242"/>
      <c r="H23" s="243"/>
      <c r="I23" s="244"/>
      <c r="J23" s="241"/>
      <c r="K23" s="242"/>
      <c r="L23" s="243"/>
      <c r="M23" s="242"/>
    </row>
    <row r="24" spans="1:13" x14ac:dyDescent="0.25">
      <c r="A24" s="252" t="s">
        <v>421</v>
      </c>
      <c r="B24" s="241">
        <v>571170</v>
      </c>
      <c r="C24" s="242">
        <v>419445</v>
      </c>
      <c r="D24" s="243">
        <v>18595</v>
      </c>
      <c r="E24" s="244">
        <v>22200</v>
      </c>
      <c r="F24" s="241">
        <v>141540</v>
      </c>
      <c r="G24" s="242">
        <v>120190</v>
      </c>
      <c r="H24" s="243">
        <v>814640</v>
      </c>
      <c r="I24" s="244">
        <v>2086000</v>
      </c>
      <c r="J24" s="241">
        <v>396850</v>
      </c>
      <c r="K24" s="242">
        <v>176120</v>
      </c>
      <c r="L24" s="243">
        <f t="shared" ref="L24:M26" si="7">B24+D24+F24+H24+J24</f>
        <v>1942795</v>
      </c>
      <c r="M24" s="242">
        <f t="shared" si="7"/>
        <v>2823955</v>
      </c>
    </row>
    <row r="25" spans="1:13" x14ac:dyDescent="0.25">
      <c r="A25" s="252" t="s">
        <v>422</v>
      </c>
      <c r="B25" s="241">
        <v>607344800</v>
      </c>
      <c r="C25" s="242">
        <v>159635669</v>
      </c>
      <c r="D25" s="243">
        <v>199467</v>
      </c>
      <c r="E25" s="244">
        <v>12289</v>
      </c>
      <c r="F25" s="241">
        <v>711532</v>
      </c>
      <c r="G25" s="242">
        <v>428766</v>
      </c>
      <c r="H25" s="243">
        <v>382520</v>
      </c>
      <c r="I25" s="244">
        <v>164386</v>
      </c>
      <c r="J25" s="241">
        <v>52636</v>
      </c>
      <c r="K25" s="253">
        <v>108195</v>
      </c>
      <c r="L25" s="243">
        <f t="shared" si="7"/>
        <v>608690955</v>
      </c>
      <c r="M25" s="242">
        <f>C25+E25+G25+I25+K25</f>
        <v>160349305</v>
      </c>
    </row>
    <row r="26" spans="1:13" ht="30" x14ac:dyDescent="0.25">
      <c r="A26" s="252" t="s">
        <v>423</v>
      </c>
      <c r="B26" s="241"/>
      <c r="C26" s="242"/>
      <c r="D26" s="243"/>
      <c r="E26" s="244"/>
      <c r="F26" s="241"/>
      <c r="G26" s="242"/>
      <c r="H26" s="243">
        <v>1837005</v>
      </c>
      <c r="I26" s="244">
        <v>2653655</v>
      </c>
      <c r="J26" s="241"/>
      <c r="K26" s="242"/>
      <c r="L26" s="243">
        <f t="shared" si="7"/>
        <v>1837005</v>
      </c>
      <c r="M26" s="242">
        <f t="shared" si="7"/>
        <v>2653655</v>
      </c>
    </row>
    <row r="27" spans="1:13" x14ac:dyDescent="0.25">
      <c r="A27" s="246" t="s">
        <v>424</v>
      </c>
      <c r="B27" s="247">
        <f>SUM(B23:B26)</f>
        <v>607915970</v>
      </c>
      <c r="C27" s="248">
        <f>SUM(C24:C26)</f>
        <v>160055114</v>
      </c>
      <c r="D27" s="249">
        <f t="shared" ref="D27:M27" si="8">SUM(D24:D26)</f>
        <v>218062</v>
      </c>
      <c r="E27" s="250">
        <f t="shared" si="8"/>
        <v>34489</v>
      </c>
      <c r="F27" s="247">
        <f t="shared" si="8"/>
        <v>853072</v>
      </c>
      <c r="G27" s="248">
        <f t="shared" si="8"/>
        <v>548956</v>
      </c>
      <c r="H27" s="249">
        <f t="shared" si="8"/>
        <v>3034165</v>
      </c>
      <c r="I27" s="250">
        <f>SUM(I24:I26)</f>
        <v>4904041</v>
      </c>
      <c r="J27" s="247">
        <f t="shared" si="8"/>
        <v>449486</v>
      </c>
      <c r="K27" s="248">
        <f t="shared" si="8"/>
        <v>284315</v>
      </c>
      <c r="L27" s="249">
        <f t="shared" si="8"/>
        <v>612470755</v>
      </c>
      <c r="M27" s="248">
        <f t="shared" si="8"/>
        <v>165826915</v>
      </c>
    </row>
    <row r="28" spans="1:13" ht="45" x14ac:dyDescent="0.25">
      <c r="A28" s="246" t="s">
        <v>613</v>
      </c>
      <c r="B28" s="241">
        <v>81429355</v>
      </c>
      <c r="C28" s="242">
        <v>89802441</v>
      </c>
      <c r="D28" s="243"/>
      <c r="E28" s="244"/>
      <c r="F28" s="241">
        <v>23010</v>
      </c>
      <c r="G28" s="242">
        <v>182510</v>
      </c>
      <c r="H28" s="243">
        <v>116205</v>
      </c>
      <c r="I28" s="244">
        <v>7406950</v>
      </c>
      <c r="J28" s="241"/>
      <c r="K28" s="242"/>
      <c r="L28" s="243">
        <f>B28+D28+F28+H28+J28</f>
        <v>81568570</v>
      </c>
      <c r="M28" s="242">
        <f>C28+E28+G28+I28+K28</f>
        <v>97391901</v>
      </c>
    </row>
    <row r="29" spans="1:13" ht="60" x14ac:dyDescent="0.25">
      <c r="A29" s="246" t="s">
        <v>425</v>
      </c>
      <c r="B29" s="241">
        <v>25020792</v>
      </c>
      <c r="C29" s="242">
        <v>25020792</v>
      </c>
      <c r="D29" s="243"/>
      <c r="E29" s="244"/>
      <c r="F29" s="241"/>
      <c r="G29" s="242"/>
      <c r="H29" s="243"/>
      <c r="I29" s="244"/>
      <c r="J29" s="241"/>
      <c r="K29" s="242"/>
      <c r="L29" s="243">
        <f t="shared" ref="L29:M44" si="9">B29+D29+F29+H29+J29</f>
        <v>25020792</v>
      </c>
      <c r="M29" s="242">
        <f t="shared" si="9"/>
        <v>25020792</v>
      </c>
    </row>
    <row r="30" spans="1:13" x14ac:dyDescent="0.25">
      <c r="A30" s="252" t="s">
        <v>426</v>
      </c>
      <c r="B30" s="241">
        <v>0</v>
      </c>
      <c r="C30" s="253">
        <v>5996069</v>
      </c>
      <c r="D30" s="243"/>
      <c r="E30" s="244"/>
      <c r="F30" s="241">
        <v>90807</v>
      </c>
      <c r="G30" s="242">
        <v>73568</v>
      </c>
      <c r="H30" s="243">
        <v>17019</v>
      </c>
      <c r="I30" s="244">
        <v>0</v>
      </c>
      <c r="J30" s="241"/>
      <c r="K30" s="242">
        <v>0</v>
      </c>
      <c r="L30" s="243">
        <f t="shared" si="9"/>
        <v>107826</v>
      </c>
      <c r="M30" s="242">
        <f t="shared" si="9"/>
        <v>6069637</v>
      </c>
    </row>
    <row r="31" spans="1:13" ht="30" x14ac:dyDescent="0.25">
      <c r="A31" s="246" t="s">
        <v>427</v>
      </c>
      <c r="B31" s="254">
        <v>850000</v>
      </c>
      <c r="C31" s="253">
        <v>850000</v>
      </c>
      <c r="D31" s="255"/>
      <c r="E31" s="256">
        <v>33401</v>
      </c>
      <c r="F31" s="254">
        <v>90807</v>
      </c>
      <c r="G31" s="253">
        <f>+G30</f>
        <v>73568</v>
      </c>
      <c r="H31" s="255"/>
      <c r="I31" s="256">
        <f>+I30</f>
        <v>0</v>
      </c>
      <c r="J31" s="254"/>
      <c r="K31" s="253">
        <v>0</v>
      </c>
      <c r="L31" s="255">
        <f t="shared" si="9"/>
        <v>940807</v>
      </c>
      <c r="M31" s="253">
        <f t="shared" si="9"/>
        <v>956969</v>
      </c>
    </row>
    <row r="32" spans="1:13" x14ac:dyDescent="0.25">
      <c r="A32" s="246" t="s">
        <v>428</v>
      </c>
      <c r="B32" s="247">
        <f>B28+B29+B31</f>
        <v>107300147</v>
      </c>
      <c r="C32" s="248">
        <f>C28+C29+C31+C30</f>
        <v>121669302</v>
      </c>
      <c r="D32" s="249"/>
      <c r="E32" s="250">
        <f>E28+E29+E31</f>
        <v>33401</v>
      </c>
      <c r="F32" s="247">
        <f t="shared" ref="F32:K32" si="10">F28+F29+F31</f>
        <v>113817</v>
      </c>
      <c r="G32" s="248">
        <f t="shared" si="10"/>
        <v>256078</v>
      </c>
      <c r="H32" s="249">
        <v>133224</v>
      </c>
      <c r="I32" s="250">
        <f t="shared" si="10"/>
        <v>7406950</v>
      </c>
      <c r="J32" s="247">
        <f t="shared" si="10"/>
        <v>0</v>
      </c>
      <c r="K32" s="248">
        <f t="shared" si="10"/>
        <v>0</v>
      </c>
      <c r="L32" s="249">
        <f>B32+D32+F32+H32+J32</f>
        <v>107547188</v>
      </c>
      <c r="M32" s="248">
        <f t="shared" si="9"/>
        <v>129365731</v>
      </c>
    </row>
    <row r="33" spans="1:13" ht="30" x14ac:dyDescent="0.25">
      <c r="A33" s="246" t="s">
        <v>614</v>
      </c>
      <c r="B33" s="247">
        <v>1081981</v>
      </c>
      <c r="C33" s="248">
        <v>1518763</v>
      </c>
      <c r="D33" s="249">
        <v>458250</v>
      </c>
      <c r="E33" s="250">
        <v>419703</v>
      </c>
      <c r="F33" s="247">
        <v>578132</v>
      </c>
      <c r="G33" s="248">
        <v>-17050</v>
      </c>
      <c r="H33" s="249">
        <v>603345</v>
      </c>
      <c r="I33" s="250">
        <v>1536651</v>
      </c>
      <c r="J33" s="247">
        <v>41816</v>
      </c>
      <c r="K33" s="248">
        <v>-5000</v>
      </c>
      <c r="L33" s="249">
        <f t="shared" ref="L33:M49" si="11">B33+D33+F33+H33+J33</f>
        <v>2763524</v>
      </c>
      <c r="M33" s="248">
        <f t="shared" si="9"/>
        <v>3453067</v>
      </c>
    </row>
    <row r="34" spans="1:13" ht="30" x14ac:dyDescent="0.25">
      <c r="A34" s="246" t="s">
        <v>429</v>
      </c>
      <c r="B34" s="247"/>
      <c r="C34" s="248"/>
      <c r="D34" s="249"/>
      <c r="E34" s="250"/>
      <c r="F34" s="247"/>
      <c r="G34" s="248"/>
      <c r="H34" s="249"/>
      <c r="I34" s="250"/>
      <c r="J34" s="247"/>
      <c r="K34" s="248"/>
      <c r="L34" s="249">
        <f t="shared" si="11"/>
        <v>0</v>
      </c>
      <c r="M34" s="248">
        <f t="shared" si="9"/>
        <v>0</v>
      </c>
    </row>
    <row r="35" spans="1:13" ht="30" x14ac:dyDescent="0.25">
      <c r="A35" s="246" t="s">
        <v>430</v>
      </c>
      <c r="B35" s="247">
        <f>B19+B22+B27+B32+B33+B34</f>
        <v>2060826297</v>
      </c>
      <c r="C35" s="248">
        <f>C19+C22+C27+C32+C33+C34</f>
        <v>1813656770</v>
      </c>
      <c r="D35" s="249">
        <f t="shared" ref="D35:J35" si="12">D19+D22+D27+D32+D33</f>
        <v>896879</v>
      </c>
      <c r="E35" s="250">
        <f t="shared" si="12"/>
        <v>665388</v>
      </c>
      <c r="F35" s="247">
        <f t="shared" si="12"/>
        <v>4678876</v>
      </c>
      <c r="G35" s="248">
        <f t="shared" si="12"/>
        <v>4715010</v>
      </c>
      <c r="H35" s="249">
        <f t="shared" si="12"/>
        <v>3770734</v>
      </c>
      <c r="I35" s="250">
        <f>I19+I22+I27+I32+I33</f>
        <v>14369989</v>
      </c>
      <c r="J35" s="247">
        <f t="shared" si="12"/>
        <v>579771</v>
      </c>
      <c r="K35" s="248">
        <v>297134</v>
      </c>
      <c r="L35" s="249">
        <f t="shared" si="11"/>
        <v>2070752557</v>
      </c>
      <c r="M35" s="248">
        <f t="shared" si="9"/>
        <v>1833704291</v>
      </c>
    </row>
    <row r="36" spans="1:13" x14ac:dyDescent="0.25">
      <c r="A36" s="240"/>
      <c r="B36" s="241"/>
      <c r="C36" s="242"/>
      <c r="D36" s="243"/>
      <c r="E36" s="244"/>
      <c r="F36" s="241"/>
      <c r="G36" s="242"/>
      <c r="H36" s="243"/>
      <c r="I36" s="244"/>
      <c r="J36" s="241"/>
      <c r="K36" s="242"/>
      <c r="L36" s="243"/>
      <c r="M36" s="242"/>
    </row>
    <row r="37" spans="1:13" x14ac:dyDescent="0.25">
      <c r="A37" s="257" t="s">
        <v>431</v>
      </c>
      <c r="B37" s="241"/>
      <c r="C37" s="242"/>
      <c r="D37" s="243"/>
      <c r="E37" s="244"/>
      <c r="F37" s="241"/>
      <c r="G37" s="242"/>
      <c r="H37" s="243"/>
      <c r="I37" s="244"/>
      <c r="J37" s="241"/>
      <c r="K37" s="242"/>
      <c r="L37" s="243"/>
      <c r="M37" s="242"/>
    </row>
    <row r="38" spans="1:13" ht="45" x14ac:dyDescent="0.25">
      <c r="A38" s="252" t="s">
        <v>432</v>
      </c>
      <c r="B38" s="241">
        <v>3932357000</v>
      </c>
      <c r="C38" s="242">
        <v>3932357000</v>
      </c>
      <c r="D38" s="243"/>
      <c r="E38" s="244"/>
      <c r="F38" s="241"/>
      <c r="G38" s="242"/>
      <c r="H38" s="243"/>
      <c r="I38" s="244"/>
      <c r="J38" s="241"/>
      <c r="K38" s="242"/>
      <c r="L38" s="243">
        <f t="shared" si="11"/>
        <v>3932357000</v>
      </c>
      <c r="M38" s="242">
        <f t="shared" si="9"/>
        <v>3932357000</v>
      </c>
    </row>
    <row r="39" spans="1:13" ht="30" x14ac:dyDescent="0.25">
      <c r="A39" s="251" t="s">
        <v>433</v>
      </c>
      <c r="B39" s="241">
        <v>805826055</v>
      </c>
      <c r="C39" s="242">
        <v>805826055</v>
      </c>
      <c r="D39" s="243"/>
      <c r="E39" s="244"/>
      <c r="F39" s="241"/>
      <c r="G39" s="242"/>
      <c r="H39" s="243"/>
      <c r="I39" s="244"/>
      <c r="J39" s="241"/>
      <c r="K39" s="242"/>
      <c r="L39" s="243">
        <f t="shared" si="11"/>
        <v>805826055</v>
      </c>
      <c r="M39" s="242">
        <f t="shared" si="9"/>
        <v>805826055</v>
      </c>
    </row>
    <row r="40" spans="1:13" ht="45" x14ac:dyDescent="0.25">
      <c r="A40" s="251" t="s">
        <v>434</v>
      </c>
      <c r="B40" s="241">
        <v>166026425</v>
      </c>
      <c r="C40" s="242">
        <v>166026425</v>
      </c>
      <c r="D40" s="243">
        <v>63294</v>
      </c>
      <c r="E40" s="244">
        <v>63294</v>
      </c>
      <c r="F40" s="241">
        <v>749725</v>
      </c>
      <c r="G40" s="242">
        <v>749725</v>
      </c>
      <c r="H40" s="243">
        <v>1565243</v>
      </c>
      <c r="I40" s="244">
        <v>1565243</v>
      </c>
      <c r="J40" s="241">
        <v>103013</v>
      </c>
      <c r="K40" s="242">
        <v>103013</v>
      </c>
      <c r="L40" s="243">
        <f>B40+D40+F40+H40+J40</f>
        <v>168507700</v>
      </c>
      <c r="M40" s="242">
        <f t="shared" si="9"/>
        <v>168507700</v>
      </c>
    </row>
    <row r="41" spans="1:13" ht="30" x14ac:dyDescent="0.25">
      <c r="A41" s="251" t="s">
        <v>435</v>
      </c>
      <c r="B41" s="241">
        <v>-749900713</v>
      </c>
      <c r="C41" s="242">
        <v>-3427593891</v>
      </c>
      <c r="D41" s="243">
        <v>-5615188</v>
      </c>
      <c r="E41" s="244">
        <v>-6051795</v>
      </c>
      <c r="F41" s="241">
        <v>-3911715</v>
      </c>
      <c r="G41" s="242">
        <v>-7938219</v>
      </c>
      <c r="H41" s="243">
        <v>-12190440</v>
      </c>
      <c r="I41" s="244">
        <v>-12214341</v>
      </c>
      <c r="J41" s="241">
        <v>-309071</v>
      </c>
      <c r="K41" s="242">
        <v>-1094908</v>
      </c>
      <c r="L41" s="243">
        <f t="shared" ref="L41" si="13">B41+D41+F41+H41+J41</f>
        <v>-771927127</v>
      </c>
      <c r="M41" s="242">
        <f t="shared" si="9"/>
        <v>-3454893154</v>
      </c>
    </row>
    <row r="42" spans="1:13" ht="30" x14ac:dyDescent="0.25">
      <c r="A42" s="251" t="s">
        <v>436</v>
      </c>
      <c r="B42" s="241">
        <v>-2677693178</v>
      </c>
      <c r="C42" s="242">
        <v>-98001689</v>
      </c>
      <c r="D42" s="243">
        <v>-436607</v>
      </c>
      <c r="E42" s="244">
        <v>-4106707</v>
      </c>
      <c r="F42" s="241">
        <v>-4026504</v>
      </c>
      <c r="G42" s="242">
        <v>-2155099</v>
      </c>
      <c r="H42" s="243">
        <v>-23901</v>
      </c>
      <c r="I42" s="244">
        <v>4370709</v>
      </c>
      <c r="J42" s="241">
        <v>-785837</v>
      </c>
      <c r="K42" s="242">
        <v>-1071739</v>
      </c>
      <c r="L42" s="243">
        <f>B42+D42+F42+H42+J42</f>
        <v>-2682966027</v>
      </c>
      <c r="M42" s="242">
        <f t="shared" si="9"/>
        <v>-100964525</v>
      </c>
    </row>
    <row r="43" spans="1:13" x14ac:dyDescent="0.25">
      <c r="A43" s="246" t="s">
        <v>437</v>
      </c>
      <c r="B43" s="247">
        <f>SUM(B38:B42)</f>
        <v>1476615589</v>
      </c>
      <c r="C43" s="248">
        <f>SUM(C38:C42)</f>
        <v>1378613900</v>
      </c>
      <c r="D43" s="249">
        <f t="shared" ref="D43:J43" si="14">SUM(D38:D42)</f>
        <v>-5988501</v>
      </c>
      <c r="E43" s="250">
        <f t="shared" si="14"/>
        <v>-10095208</v>
      </c>
      <c r="F43" s="247">
        <f t="shared" si="14"/>
        <v>-7188494</v>
      </c>
      <c r="G43" s="248">
        <f t="shared" si="14"/>
        <v>-9343593</v>
      </c>
      <c r="H43" s="249">
        <f t="shared" si="14"/>
        <v>-10649098</v>
      </c>
      <c r="I43" s="250">
        <f>SUM(I38:I42)</f>
        <v>-6278389</v>
      </c>
      <c r="J43" s="247">
        <f t="shared" si="14"/>
        <v>-991895</v>
      </c>
      <c r="K43" s="248">
        <v>-2063634</v>
      </c>
      <c r="L43" s="249">
        <f t="shared" si="11"/>
        <v>1451797601</v>
      </c>
      <c r="M43" s="248">
        <f t="shared" si="9"/>
        <v>1350833076</v>
      </c>
    </row>
    <row r="44" spans="1:13" ht="45" x14ac:dyDescent="0.25">
      <c r="A44" s="246" t="s">
        <v>438</v>
      </c>
      <c r="B44" s="241">
        <v>0</v>
      </c>
      <c r="C44" s="242"/>
      <c r="D44" s="243"/>
      <c r="E44" s="244">
        <v>2631562</v>
      </c>
      <c r="F44" s="241"/>
      <c r="G44" s="242">
        <v>362647</v>
      </c>
      <c r="H44" s="243"/>
      <c r="I44" s="244">
        <v>2949978</v>
      </c>
      <c r="J44" s="241"/>
      <c r="K44" s="242">
        <v>1011196</v>
      </c>
      <c r="L44" s="243">
        <f t="shared" si="11"/>
        <v>0</v>
      </c>
      <c r="M44" s="242">
        <f t="shared" si="9"/>
        <v>6955383</v>
      </c>
    </row>
    <row r="45" spans="1:13" ht="60" x14ac:dyDescent="0.25">
      <c r="A45" s="246" t="s">
        <v>439</v>
      </c>
      <c r="B45" s="241">
        <v>24680872</v>
      </c>
      <c r="C45" s="242">
        <v>71671865</v>
      </c>
      <c r="D45" s="243"/>
      <c r="E45" s="244"/>
      <c r="F45" s="241"/>
      <c r="G45" s="242"/>
      <c r="H45" s="243"/>
      <c r="I45" s="244"/>
      <c r="J45" s="241"/>
      <c r="K45" s="242"/>
      <c r="L45" s="243">
        <f t="shared" si="11"/>
        <v>24680872</v>
      </c>
      <c r="M45" s="242">
        <f t="shared" si="11"/>
        <v>71671865</v>
      </c>
    </row>
    <row r="46" spans="1:13" ht="45" x14ac:dyDescent="0.25">
      <c r="A46" s="246" t="s">
        <v>440</v>
      </c>
      <c r="B46" s="241">
        <v>312123</v>
      </c>
      <c r="C46" s="242">
        <v>449900</v>
      </c>
      <c r="D46" s="243"/>
      <c r="E46" s="244"/>
      <c r="F46" s="241"/>
      <c r="G46" s="242"/>
      <c r="H46" s="243">
        <v>1837005</v>
      </c>
      <c r="I46" s="244">
        <v>2653655</v>
      </c>
      <c r="J46" s="241"/>
      <c r="K46" s="242"/>
      <c r="L46" s="243">
        <f t="shared" si="11"/>
        <v>2149128</v>
      </c>
      <c r="M46" s="242">
        <f t="shared" si="11"/>
        <v>3103555</v>
      </c>
    </row>
    <row r="47" spans="1:13" x14ac:dyDescent="0.25">
      <c r="A47" s="246" t="s">
        <v>441</v>
      </c>
      <c r="B47" s="247">
        <f>SUM(B44:B46)</f>
        <v>24992995</v>
      </c>
      <c r="C47" s="248">
        <f>SUM(C44:C46)</f>
        <v>72121765</v>
      </c>
      <c r="D47" s="249">
        <f t="shared" ref="D47:K47" si="15">SUM(D44:D46)</f>
        <v>0</v>
      </c>
      <c r="E47" s="250">
        <f t="shared" si="15"/>
        <v>2631562</v>
      </c>
      <c r="F47" s="247">
        <f t="shared" si="15"/>
        <v>0</v>
      </c>
      <c r="G47" s="248">
        <f>SUM(G44:G46)</f>
        <v>362647</v>
      </c>
      <c r="H47" s="249">
        <f t="shared" si="15"/>
        <v>1837005</v>
      </c>
      <c r="I47" s="250">
        <f t="shared" si="15"/>
        <v>5603633</v>
      </c>
      <c r="J47" s="247">
        <f t="shared" si="15"/>
        <v>0</v>
      </c>
      <c r="K47" s="248">
        <f t="shared" si="15"/>
        <v>1011196</v>
      </c>
      <c r="L47" s="249">
        <f t="shared" si="11"/>
        <v>26830000</v>
      </c>
      <c r="M47" s="248">
        <f t="shared" si="11"/>
        <v>81730803</v>
      </c>
    </row>
    <row r="48" spans="1:13" ht="60" x14ac:dyDescent="0.25">
      <c r="A48" s="246" t="s">
        <v>615</v>
      </c>
      <c r="B48" s="241"/>
      <c r="C48" s="253"/>
      <c r="D48" s="243"/>
      <c r="E48" s="244"/>
      <c r="F48" s="241"/>
      <c r="G48" s="242"/>
      <c r="H48" s="243"/>
      <c r="I48" s="244"/>
      <c r="J48" s="241"/>
      <c r="K48" s="242"/>
      <c r="L48" s="243">
        <f t="shared" si="11"/>
        <v>0</v>
      </c>
      <c r="M48" s="242"/>
    </row>
    <row r="49" spans="1:13" ht="30" x14ac:dyDescent="0.25">
      <c r="A49" s="246" t="s">
        <v>616</v>
      </c>
      <c r="B49" s="241">
        <v>559217713</v>
      </c>
      <c r="C49" s="242">
        <v>362921105</v>
      </c>
      <c r="D49" s="243">
        <v>6885380</v>
      </c>
      <c r="E49" s="244">
        <v>8129034</v>
      </c>
      <c r="F49" s="241">
        <v>11867370</v>
      </c>
      <c r="G49" s="242">
        <v>13695956</v>
      </c>
      <c r="H49" s="243">
        <v>12582827</v>
      </c>
      <c r="I49" s="244">
        <v>15044745</v>
      </c>
      <c r="J49" s="241">
        <v>1571666</v>
      </c>
      <c r="K49" s="242">
        <v>1349572</v>
      </c>
      <c r="L49" s="243">
        <f t="shared" si="11"/>
        <v>592124956</v>
      </c>
      <c r="M49" s="242">
        <f t="shared" si="11"/>
        <v>401140412</v>
      </c>
    </row>
    <row r="50" spans="1:13" ht="30.75" thickBot="1" x14ac:dyDescent="0.3">
      <c r="A50" s="258" t="s">
        <v>442</v>
      </c>
      <c r="B50" s="259">
        <f>B43+B47+B48+B49</f>
        <v>2060826297</v>
      </c>
      <c r="C50" s="260">
        <f>+C43+C47+C48+C49</f>
        <v>1813656770</v>
      </c>
      <c r="D50" s="261">
        <f t="shared" ref="D50:M50" si="16">D43+D47+D48+D49</f>
        <v>896879</v>
      </c>
      <c r="E50" s="262">
        <f t="shared" si="16"/>
        <v>665388</v>
      </c>
      <c r="F50" s="259">
        <f t="shared" si="16"/>
        <v>4678876</v>
      </c>
      <c r="G50" s="260">
        <f t="shared" si="16"/>
        <v>4715010</v>
      </c>
      <c r="H50" s="261">
        <f t="shared" si="16"/>
        <v>3770734</v>
      </c>
      <c r="I50" s="262">
        <f t="shared" si="16"/>
        <v>14369989</v>
      </c>
      <c r="J50" s="259">
        <f t="shared" si="16"/>
        <v>579771</v>
      </c>
      <c r="K50" s="260">
        <f t="shared" si="16"/>
        <v>297134</v>
      </c>
      <c r="L50" s="261">
        <f t="shared" si="16"/>
        <v>2070752557</v>
      </c>
      <c r="M50" s="260">
        <f t="shared" si="16"/>
        <v>1833704291</v>
      </c>
    </row>
    <row r="51" spans="1:13" x14ac:dyDescent="0.25"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</row>
    <row r="52" spans="1:13" x14ac:dyDescent="0.25">
      <c r="B52" s="157"/>
      <c r="C52" s="157"/>
      <c r="D52" s="157"/>
      <c r="E52" s="157"/>
      <c r="F52" s="157"/>
      <c r="G52" s="185" t="s">
        <v>563</v>
      </c>
      <c r="H52" s="157"/>
      <c r="I52" s="157"/>
      <c r="J52" s="157"/>
      <c r="K52" s="157"/>
      <c r="L52" s="157"/>
      <c r="M52" s="157"/>
    </row>
    <row r="53" spans="1:13" x14ac:dyDescent="0.25"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</row>
    <row r="54" spans="1:13" x14ac:dyDescent="0.25"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</row>
    <row r="55" spans="1:13" x14ac:dyDescent="0.25">
      <c r="B55" s="157"/>
      <c r="C55" s="157"/>
      <c r="D55" s="157"/>
      <c r="E55" s="157"/>
      <c r="F55" s="157"/>
      <c r="G55" s="263" t="s">
        <v>520</v>
      </c>
      <c r="H55" s="157"/>
      <c r="I55" s="157"/>
      <c r="J55" s="157"/>
      <c r="K55" s="157"/>
      <c r="L55" s="157"/>
      <c r="M55" s="157"/>
    </row>
    <row r="56" spans="1:13" x14ac:dyDescent="0.25"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</row>
    <row r="57" spans="1:13" x14ac:dyDescent="0.25"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</row>
    <row r="58" spans="1:13" x14ac:dyDescent="0.25"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</row>
    <row r="59" spans="1:13" x14ac:dyDescent="0.25"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</row>
    <row r="60" spans="1:13" x14ac:dyDescent="0.25"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</row>
    <row r="61" spans="1:13" x14ac:dyDescent="0.25"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</row>
    <row r="62" spans="1:13" x14ac:dyDescent="0.25"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</row>
    <row r="63" spans="1:13" x14ac:dyDescent="0.25"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</row>
    <row r="64" spans="1:13" x14ac:dyDescent="0.25"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</row>
    <row r="65" spans="2:13" x14ac:dyDescent="0.25"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</row>
    <row r="66" spans="2:13" x14ac:dyDescent="0.25"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</row>
    <row r="67" spans="2:13" x14ac:dyDescent="0.25"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</row>
    <row r="68" spans="2:13" x14ac:dyDescent="0.25"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</row>
    <row r="69" spans="2:13" x14ac:dyDescent="0.25"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</row>
    <row r="70" spans="2:13" x14ac:dyDescent="0.25"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</row>
    <row r="71" spans="2:13" x14ac:dyDescent="0.25"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</row>
    <row r="72" spans="2:13" x14ac:dyDescent="0.25"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</row>
    <row r="73" spans="2:13" x14ac:dyDescent="0.25"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2:13" x14ac:dyDescent="0.25"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</row>
    <row r="75" spans="2:13" x14ac:dyDescent="0.25"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</row>
    <row r="76" spans="2:13" x14ac:dyDescent="0.25"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</row>
    <row r="77" spans="2:13" x14ac:dyDescent="0.25"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</row>
    <row r="78" spans="2:13" x14ac:dyDescent="0.25"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</row>
  </sheetData>
  <mergeCells count="8">
    <mergeCell ref="L3:M3"/>
    <mergeCell ref="L4:M4"/>
    <mergeCell ref="A4:A5"/>
    <mergeCell ref="B4:C4"/>
    <mergeCell ref="D4:E4"/>
    <mergeCell ref="F4:G4"/>
    <mergeCell ref="J4:K4"/>
    <mergeCell ref="H4:I4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 xml:space="preserve">&amp;C10. melléklet a önkormányzati rendelethez
</oddHeader>
  </headerFooter>
  <rowBreaks count="1" manualBreakCount="1">
    <brk id="2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6:P34"/>
  <sheetViews>
    <sheetView workbookViewId="0">
      <selection activeCell="I4" sqref="I4"/>
    </sheetView>
  </sheetViews>
  <sheetFormatPr defaultRowHeight="12.75" x14ac:dyDescent="0.2"/>
  <cols>
    <col min="3" max="3" width="12.85546875" customWidth="1"/>
    <col min="4" max="4" width="7.140625" customWidth="1"/>
    <col min="5" max="5" width="7.7109375" customWidth="1"/>
    <col min="6" max="6" width="8" customWidth="1"/>
    <col min="7" max="7" width="7.5703125" customWidth="1"/>
    <col min="8" max="8" width="7.85546875" customWidth="1"/>
    <col min="9" max="9" width="7.42578125" customWidth="1"/>
    <col min="10" max="10" width="7.5703125" customWidth="1"/>
    <col min="11" max="11" width="7.85546875" customWidth="1"/>
    <col min="12" max="12" width="7.5703125" customWidth="1"/>
    <col min="13" max="13" width="7.42578125" customWidth="1"/>
    <col min="14" max="14" width="6.7109375" customWidth="1"/>
    <col min="15" max="15" width="7.140625" customWidth="1"/>
  </cols>
  <sheetData>
    <row r="6" spans="2:16" ht="15.75" x14ac:dyDescent="0.25">
      <c r="B6" s="567" t="s">
        <v>829</v>
      </c>
      <c r="C6" s="568"/>
      <c r="D6" s="568"/>
      <c r="E6" s="568"/>
      <c r="F6" s="568"/>
      <c r="G6" s="568"/>
      <c r="H6" s="568"/>
      <c r="I6" s="568"/>
      <c r="J6" s="568"/>
      <c r="K6" s="568"/>
      <c r="L6" s="568"/>
      <c r="M6" s="568"/>
      <c r="N6" s="568"/>
      <c r="O6" s="568"/>
      <c r="P6" s="568"/>
    </row>
    <row r="7" spans="2:16" ht="16.5" thickBot="1" x14ac:dyDescent="0.3">
      <c r="B7" s="340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2" t="s">
        <v>707</v>
      </c>
    </row>
    <row r="8" spans="2:16" ht="13.5" thickBot="1" x14ac:dyDescent="0.25">
      <c r="B8" s="343" t="s">
        <v>123</v>
      </c>
      <c r="C8" s="344" t="s">
        <v>2</v>
      </c>
      <c r="D8" s="344" t="s">
        <v>708</v>
      </c>
      <c r="E8" s="344" t="s">
        <v>709</v>
      </c>
      <c r="F8" s="344" t="s">
        <v>710</v>
      </c>
      <c r="G8" s="344" t="s">
        <v>711</v>
      </c>
      <c r="H8" s="344" t="s">
        <v>712</v>
      </c>
      <c r="I8" s="344" t="s">
        <v>713</v>
      </c>
      <c r="J8" s="344" t="s">
        <v>714</v>
      </c>
      <c r="K8" s="344" t="s">
        <v>715</v>
      </c>
      <c r="L8" s="344" t="s">
        <v>716</v>
      </c>
      <c r="M8" s="344" t="s">
        <v>717</v>
      </c>
      <c r="N8" s="344" t="s">
        <v>718</v>
      </c>
      <c r="O8" s="344" t="s">
        <v>719</v>
      </c>
      <c r="P8" s="345" t="s">
        <v>126</v>
      </c>
    </row>
    <row r="9" spans="2:16" ht="13.5" thickBot="1" x14ac:dyDescent="0.25">
      <c r="B9" s="346" t="s">
        <v>52</v>
      </c>
      <c r="C9" s="569" t="s">
        <v>19</v>
      </c>
      <c r="D9" s="570"/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</row>
    <row r="10" spans="2:16" ht="33.75" x14ac:dyDescent="0.2">
      <c r="B10" s="347" t="s">
        <v>53</v>
      </c>
      <c r="C10" s="348" t="s">
        <v>720</v>
      </c>
      <c r="D10" s="349">
        <v>49812</v>
      </c>
      <c r="E10" s="349">
        <v>49812</v>
      </c>
      <c r="F10" s="349">
        <v>49812</v>
      </c>
      <c r="G10" s="349">
        <v>49812</v>
      </c>
      <c r="H10" s="349">
        <v>49812</v>
      </c>
      <c r="I10" s="349">
        <v>49812</v>
      </c>
      <c r="J10" s="349">
        <v>49812</v>
      </c>
      <c r="K10" s="349">
        <v>49812</v>
      </c>
      <c r="L10" s="349">
        <v>49812</v>
      </c>
      <c r="M10" s="349">
        <v>49812</v>
      </c>
      <c r="N10" s="349">
        <v>49812</v>
      </c>
      <c r="O10" s="349">
        <v>49814</v>
      </c>
      <c r="P10" s="350">
        <f t="shared" ref="P10:P21" si="0">SUM(D10:O10)</f>
        <v>597746</v>
      </c>
    </row>
    <row r="11" spans="2:16" ht="33.75" x14ac:dyDescent="0.2">
      <c r="B11" s="351" t="s">
        <v>54</v>
      </c>
      <c r="C11" s="352" t="s">
        <v>721</v>
      </c>
      <c r="D11" s="353">
        <v>10198</v>
      </c>
      <c r="E11" s="353">
        <v>10198</v>
      </c>
      <c r="F11" s="353">
        <v>10198</v>
      </c>
      <c r="G11" s="353">
        <v>10198</v>
      </c>
      <c r="H11" s="353">
        <v>10198</v>
      </c>
      <c r="I11" s="353">
        <v>10198</v>
      </c>
      <c r="J11" s="353">
        <v>10198</v>
      </c>
      <c r="K11" s="353">
        <v>10198</v>
      </c>
      <c r="L11" s="353">
        <v>10198</v>
      </c>
      <c r="M11" s="353">
        <v>10198</v>
      </c>
      <c r="N11" s="353">
        <v>10198</v>
      </c>
      <c r="O11" s="353">
        <v>10207</v>
      </c>
      <c r="P11" s="354">
        <f t="shared" si="0"/>
        <v>122385</v>
      </c>
    </row>
    <row r="12" spans="2:16" ht="45" x14ac:dyDescent="0.2">
      <c r="B12" s="351" t="s">
        <v>56</v>
      </c>
      <c r="C12" s="355" t="s">
        <v>722</v>
      </c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7">
        <f t="shared" si="0"/>
        <v>0</v>
      </c>
    </row>
    <row r="13" spans="2:16" x14ac:dyDescent="0.2">
      <c r="B13" s="351" t="s">
        <v>57</v>
      </c>
      <c r="C13" s="358" t="s">
        <v>241</v>
      </c>
      <c r="D13" s="353">
        <v>1700</v>
      </c>
      <c r="E13" s="353">
        <v>1900</v>
      </c>
      <c r="F13" s="353">
        <v>9200</v>
      </c>
      <c r="G13" s="353">
        <v>1000</v>
      </c>
      <c r="H13" s="353">
        <v>1500</v>
      </c>
      <c r="I13" s="353">
        <v>1800</v>
      </c>
      <c r="J13" s="353">
        <v>1500</v>
      </c>
      <c r="K13" s="353">
        <v>1900</v>
      </c>
      <c r="L13" s="353">
        <v>11000</v>
      </c>
      <c r="M13" s="353">
        <v>5900</v>
      </c>
      <c r="N13" s="353">
        <v>4500</v>
      </c>
      <c r="O13" s="353">
        <v>6600</v>
      </c>
      <c r="P13" s="354">
        <f t="shared" si="0"/>
        <v>48500</v>
      </c>
    </row>
    <row r="14" spans="2:16" x14ac:dyDescent="0.2">
      <c r="B14" s="351" t="s">
        <v>58</v>
      </c>
      <c r="C14" s="358" t="s">
        <v>723</v>
      </c>
      <c r="D14" s="353">
        <v>8532</v>
      </c>
      <c r="E14" s="353">
        <v>8532</v>
      </c>
      <c r="F14" s="353">
        <v>8532</v>
      </c>
      <c r="G14" s="353">
        <v>8532</v>
      </c>
      <c r="H14" s="353">
        <v>8532</v>
      </c>
      <c r="I14" s="353">
        <v>8532</v>
      </c>
      <c r="J14" s="353">
        <v>8532</v>
      </c>
      <c r="K14" s="353">
        <v>8532</v>
      </c>
      <c r="L14" s="353">
        <v>8532</v>
      </c>
      <c r="M14" s="353">
        <v>8532</v>
      </c>
      <c r="N14" s="353">
        <v>8532</v>
      </c>
      <c r="O14" s="353">
        <v>8536</v>
      </c>
      <c r="P14" s="354">
        <f t="shared" si="0"/>
        <v>102388</v>
      </c>
    </row>
    <row r="15" spans="2:16" ht="15.75" x14ac:dyDescent="0.2">
      <c r="B15" s="351" t="s">
        <v>59</v>
      </c>
      <c r="C15" s="358" t="s">
        <v>756</v>
      </c>
      <c r="D15" s="353"/>
      <c r="E15" s="353"/>
      <c r="F15" s="353"/>
      <c r="G15" s="353"/>
      <c r="H15" s="353"/>
      <c r="I15" s="353"/>
      <c r="J15" s="359"/>
      <c r="K15" s="353"/>
      <c r="L15" s="353"/>
      <c r="M15" s="359"/>
      <c r="N15" s="353"/>
      <c r="O15" s="353"/>
      <c r="P15" s="354">
        <f t="shared" si="0"/>
        <v>0</v>
      </c>
    </row>
    <row r="16" spans="2:16" ht="33.75" x14ac:dyDescent="0.2">
      <c r="B16" s="351" t="s">
        <v>98</v>
      </c>
      <c r="C16" s="352" t="s">
        <v>724</v>
      </c>
      <c r="D16" s="353"/>
      <c r="E16" s="353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4">
        <f t="shared" si="0"/>
        <v>0</v>
      </c>
    </row>
    <row r="17" spans="2:16" ht="33.75" x14ac:dyDescent="0.2">
      <c r="B17" s="351" t="s">
        <v>99</v>
      </c>
      <c r="C17" s="352" t="s">
        <v>725</v>
      </c>
      <c r="D17" s="353">
        <v>192</v>
      </c>
      <c r="E17" s="353">
        <v>192</v>
      </c>
      <c r="F17" s="353">
        <v>192</v>
      </c>
      <c r="G17" s="353">
        <v>6271</v>
      </c>
      <c r="H17" s="353">
        <v>22192</v>
      </c>
      <c r="I17" s="353">
        <v>4192</v>
      </c>
      <c r="J17" s="353">
        <v>20192</v>
      </c>
      <c r="K17" s="353">
        <v>192</v>
      </c>
      <c r="L17" s="353">
        <v>36547</v>
      </c>
      <c r="M17" s="353">
        <v>1692</v>
      </c>
      <c r="N17" s="353">
        <v>192</v>
      </c>
      <c r="O17" s="353">
        <v>4524</v>
      </c>
      <c r="P17" s="354">
        <f t="shared" si="0"/>
        <v>96570</v>
      </c>
    </row>
    <row r="18" spans="2:16" ht="22.5" x14ac:dyDescent="0.2">
      <c r="B18" s="351" t="s">
        <v>526</v>
      </c>
      <c r="C18" s="352" t="s">
        <v>735</v>
      </c>
      <c r="D18" s="353">
        <v>51000</v>
      </c>
      <c r="E18" s="353">
        <v>51000</v>
      </c>
      <c r="F18" s="353">
        <v>51000</v>
      </c>
      <c r="G18" s="353">
        <v>51000</v>
      </c>
      <c r="H18" s="353">
        <v>51000</v>
      </c>
      <c r="I18" s="353">
        <v>51000</v>
      </c>
      <c r="J18" s="353">
        <v>51000</v>
      </c>
      <c r="K18" s="353">
        <v>51000</v>
      </c>
      <c r="L18" s="353">
        <v>51000</v>
      </c>
      <c r="M18" s="353">
        <v>51000</v>
      </c>
      <c r="N18" s="353">
        <v>51000</v>
      </c>
      <c r="O18" s="353">
        <v>53559</v>
      </c>
      <c r="P18" s="354">
        <f t="shared" si="0"/>
        <v>614559</v>
      </c>
    </row>
    <row r="19" spans="2:16" ht="22.5" x14ac:dyDescent="0.2">
      <c r="B19" s="351"/>
      <c r="C19" s="352" t="s">
        <v>736</v>
      </c>
      <c r="D19" s="353"/>
      <c r="E19" s="353"/>
      <c r="F19" s="353"/>
      <c r="G19" s="353"/>
      <c r="H19" s="353"/>
      <c r="I19" s="353"/>
      <c r="J19" s="353"/>
      <c r="K19" s="353"/>
      <c r="L19" s="353"/>
      <c r="M19" s="353"/>
      <c r="N19" s="353"/>
      <c r="O19" s="353">
        <v>2258</v>
      </c>
      <c r="P19" s="354">
        <v>2258</v>
      </c>
    </row>
    <row r="20" spans="2:16" ht="13.5" thickBot="1" x14ac:dyDescent="0.25">
      <c r="B20" s="351" t="s">
        <v>603</v>
      </c>
      <c r="C20" s="358" t="s">
        <v>726</v>
      </c>
      <c r="D20" s="353">
        <v>9586</v>
      </c>
      <c r="E20" s="353">
        <v>9586</v>
      </c>
      <c r="F20" s="353">
        <v>9586</v>
      </c>
      <c r="G20" s="353">
        <v>9586</v>
      </c>
      <c r="H20" s="353">
        <v>9586</v>
      </c>
      <c r="I20" s="353">
        <v>9586</v>
      </c>
      <c r="J20" s="353">
        <v>9586</v>
      </c>
      <c r="K20" s="353">
        <v>9586</v>
      </c>
      <c r="L20" s="353">
        <v>9586</v>
      </c>
      <c r="M20" s="353">
        <v>9586</v>
      </c>
      <c r="N20" s="353">
        <v>9586</v>
      </c>
      <c r="O20" s="353">
        <v>9586</v>
      </c>
      <c r="P20" s="354">
        <f t="shared" si="0"/>
        <v>115032</v>
      </c>
    </row>
    <row r="21" spans="2:16" ht="13.5" thickBot="1" x14ac:dyDescent="0.25">
      <c r="B21" s="346" t="s">
        <v>573</v>
      </c>
      <c r="C21" s="360" t="s">
        <v>43</v>
      </c>
      <c r="D21" s="361">
        <f t="shared" ref="D21:O21" si="1">SUM(D10:D20)</f>
        <v>131020</v>
      </c>
      <c r="E21" s="361">
        <f t="shared" si="1"/>
        <v>131220</v>
      </c>
      <c r="F21" s="361">
        <f t="shared" si="1"/>
        <v>138520</v>
      </c>
      <c r="G21" s="361">
        <f t="shared" si="1"/>
        <v>136399</v>
      </c>
      <c r="H21" s="361">
        <f t="shared" si="1"/>
        <v>152820</v>
      </c>
      <c r="I21" s="361">
        <f t="shared" si="1"/>
        <v>135120</v>
      </c>
      <c r="J21" s="361">
        <f t="shared" si="1"/>
        <v>150820</v>
      </c>
      <c r="K21" s="361">
        <f t="shared" si="1"/>
        <v>131220</v>
      </c>
      <c r="L21" s="361">
        <f t="shared" si="1"/>
        <v>176675</v>
      </c>
      <c r="M21" s="361">
        <f t="shared" si="1"/>
        <v>136720</v>
      </c>
      <c r="N21" s="361">
        <f t="shared" si="1"/>
        <v>133820</v>
      </c>
      <c r="O21" s="361">
        <f t="shared" si="1"/>
        <v>145084</v>
      </c>
      <c r="P21" s="407">
        <f t="shared" si="0"/>
        <v>1699438</v>
      </c>
    </row>
    <row r="22" spans="2:16" ht="13.5" thickBot="1" x14ac:dyDescent="0.25">
      <c r="B22" s="346" t="s">
        <v>574</v>
      </c>
      <c r="C22" s="569"/>
      <c r="D22" s="570"/>
      <c r="E22" s="570"/>
      <c r="F22" s="570"/>
      <c r="G22" s="570"/>
      <c r="H22" s="570"/>
      <c r="I22" s="570"/>
      <c r="J22" s="570"/>
      <c r="K22" s="570"/>
      <c r="L22" s="570"/>
      <c r="M22" s="570"/>
      <c r="N22" s="570"/>
      <c r="O22" s="570"/>
      <c r="P22" s="571"/>
    </row>
    <row r="23" spans="2:16" x14ac:dyDescent="0.2">
      <c r="B23" s="362" t="s">
        <v>591</v>
      </c>
      <c r="C23" s="363" t="s">
        <v>289</v>
      </c>
      <c r="D23" s="356">
        <v>46482</v>
      </c>
      <c r="E23" s="356">
        <v>46482</v>
      </c>
      <c r="F23" s="356">
        <v>46482</v>
      </c>
      <c r="G23" s="356">
        <v>46482</v>
      </c>
      <c r="H23" s="356">
        <v>46482</v>
      </c>
      <c r="I23" s="356">
        <v>46482</v>
      </c>
      <c r="J23" s="356">
        <v>46482</v>
      </c>
      <c r="K23" s="356">
        <v>46482</v>
      </c>
      <c r="L23" s="356">
        <v>46482</v>
      </c>
      <c r="M23" s="356">
        <v>46482</v>
      </c>
      <c r="N23" s="356">
        <v>46482</v>
      </c>
      <c r="O23" s="356">
        <v>46484</v>
      </c>
      <c r="P23" s="357">
        <f t="shared" ref="P23:P33" si="2">SUM(D23:O23)</f>
        <v>557786</v>
      </c>
    </row>
    <row r="24" spans="2:16" ht="67.5" x14ac:dyDescent="0.2">
      <c r="B24" s="351" t="s">
        <v>575</v>
      </c>
      <c r="C24" s="352" t="s">
        <v>727</v>
      </c>
      <c r="D24" s="353">
        <v>5768</v>
      </c>
      <c r="E24" s="353">
        <v>5768</v>
      </c>
      <c r="F24" s="353">
        <v>5768</v>
      </c>
      <c r="G24" s="353">
        <v>5768</v>
      </c>
      <c r="H24" s="353">
        <v>5768</v>
      </c>
      <c r="I24" s="353">
        <v>5768</v>
      </c>
      <c r="J24" s="353">
        <v>5768</v>
      </c>
      <c r="K24" s="353">
        <v>5768</v>
      </c>
      <c r="L24" s="353">
        <v>5768</v>
      </c>
      <c r="M24" s="353">
        <v>5768</v>
      </c>
      <c r="N24" s="353">
        <v>5768</v>
      </c>
      <c r="O24" s="353">
        <v>5770</v>
      </c>
      <c r="P24" s="354">
        <f t="shared" si="2"/>
        <v>69218</v>
      </c>
    </row>
    <row r="25" spans="2:16" x14ac:dyDescent="0.2">
      <c r="B25" s="351" t="s">
        <v>576</v>
      </c>
      <c r="C25" s="358" t="s">
        <v>728</v>
      </c>
      <c r="D25" s="364">
        <v>28933</v>
      </c>
      <c r="E25" s="364">
        <v>28933</v>
      </c>
      <c r="F25" s="364">
        <v>28933</v>
      </c>
      <c r="G25" s="364">
        <v>28933</v>
      </c>
      <c r="H25" s="364">
        <v>28933</v>
      </c>
      <c r="I25" s="364">
        <v>28933</v>
      </c>
      <c r="J25" s="364">
        <v>28933</v>
      </c>
      <c r="K25" s="364">
        <v>28933</v>
      </c>
      <c r="L25" s="364">
        <v>28933</v>
      </c>
      <c r="M25" s="364">
        <v>28933</v>
      </c>
      <c r="N25" s="364">
        <v>28933</v>
      </c>
      <c r="O25" s="364">
        <v>28937</v>
      </c>
      <c r="P25" s="354">
        <f t="shared" si="2"/>
        <v>347200</v>
      </c>
    </row>
    <row r="26" spans="2:16" ht="33.75" x14ac:dyDescent="0.2">
      <c r="B26" s="351" t="s">
        <v>577</v>
      </c>
      <c r="C26" s="352" t="s">
        <v>729</v>
      </c>
      <c r="D26" s="353"/>
      <c r="E26" s="353"/>
      <c r="F26" s="353"/>
      <c r="G26" s="353"/>
      <c r="H26" s="353"/>
      <c r="I26" s="353"/>
      <c r="J26" s="353"/>
      <c r="K26" s="353"/>
      <c r="L26" s="353"/>
      <c r="M26" s="353"/>
      <c r="N26" s="353"/>
      <c r="O26" s="353">
        <v>231</v>
      </c>
      <c r="P26" s="354">
        <f t="shared" si="2"/>
        <v>231</v>
      </c>
    </row>
    <row r="27" spans="2:16" ht="33.75" x14ac:dyDescent="0.2">
      <c r="B27" s="351" t="s">
        <v>578</v>
      </c>
      <c r="C27" s="352" t="s">
        <v>730</v>
      </c>
      <c r="D27" s="353">
        <v>8905</v>
      </c>
      <c r="E27" s="353">
        <v>8905</v>
      </c>
      <c r="F27" s="353">
        <v>8905</v>
      </c>
      <c r="G27" s="353">
        <v>8905</v>
      </c>
      <c r="H27" s="353">
        <v>8905</v>
      </c>
      <c r="I27" s="353">
        <v>8905</v>
      </c>
      <c r="J27" s="353">
        <v>8905</v>
      </c>
      <c r="K27" s="353">
        <v>8905</v>
      </c>
      <c r="L27" s="353">
        <v>8905</v>
      </c>
      <c r="M27" s="353">
        <v>8905</v>
      </c>
      <c r="N27" s="353">
        <v>8905</v>
      </c>
      <c r="O27" s="353">
        <v>8911</v>
      </c>
      <c r="P27" s="354">
        <f t="shared" si="2"/>
        <v>106866</v>
      </c>
    </row>
    <row r="28" spans="2:16" x14ac:dyDescent="0.2">
      <c r="B28" s="351" t="s">
        <v>579</v>
      </c>
      <c r="C28" s="358" t="s">
        <v>410</v>
      </c>
      <c r="D28" s="353">
        <v>18704</v>
      </c>
      <c r="E28" s="353">
        <v>18704</v>
      </c>
      <c r="F28" s="353">
        <v>18704</v>
      </c>
      <c r="G28" s="353">
        <v>18704</v>
      </c>
      <c r="H28" s="353">
        <v>18704</v>
      </c>
      <c r="I28" s="353">
        <v>18704</v>
      </c>
      <c r="J28" s="353">
        <v>18704</v>
      </c>
      <c r="K28" s="353">
        <v>18704</v>
      </c>
      <c r="L28" s="353">
        <v>18704</v>
      </c>
      <c r="M28" s="353">
        <v>18704</v>
      </c>
      <c r="N28" s="353">
        <v>18704</v>
      </c>
      <c r="O28" s="353">
        <v>18706</v>
      </c>
      <c r="P28" s="354">
        <f t="shared" si="2"/>
        <v>224450</v>
      </c>
    </row>
    <row r="29" spans="2:16" x14ac:dyDescent="0.2">
      <c r="B29" s="351" t="s">
        <v>592</v>
      </c>
      <c r="C29" s="352" t="s">
        <v>731</v>
      </c>
      <c r="D29" s="353">
        <v>29373</v>
      </c>
      <c r="E29" s="353">
        <v>29373</v>
      </c>
      <c r="F29" s="353">
        <v>29373</v>
      </c>
      <c r="G29" s="353">
        <v>29373</v>
      </c>
      <c r="H29" s="353">
        <v>29373</v>
      </c>
      <c r="I29" s="353">
        <v>29373</v>
      </c>
      <c r="J29" s="353">
        <v>29373</v>
      </c>
      <c r="K29" s="353">
        <v>29373</v>
      </c>
      <c r="L29" s="353">
        <v>29373</v>
      </c>
      <c r="M29" s="353">
        <v>29373</v>
      </c>
      <c r="N29" s="353">
        <v>29373</v>
      </c>
      <c r="O29" s="353">
        <v>29369</v>
      </c>
      <c r="P29" s="354">
        <f t="shared" si="2"/>
        <v>352472</v>
      </c>
    </row>
    <row r="30" spans="2:16" ht="41.25" customHeight="1" x14ac:dyDescent="0.2">
      <c r="B30" s="351" t="s">
        <v>593</v>
      </c>
      <c r="C30" s="352" t="s">
        <v>737</v>
      </c>
      <c r="D30" s="353"/>
      <c r="E30" s="353"/>
      <c r="F30" s="353"/>
      <c r="G30" s="353"/>
      <c r="H30" s="353"/>
      <c r="I30" s="353"/>
      <c r="J30" s="353"/>
      <c r="K30" s="353"/>
      <c r="L30" s="353"/>
      <c r="M30" s="353"/>
      <c r="N30" s="353"/>
      <c r="O30" s="353">
        <v>21180</v>
      </c>
      <c r="P30" s="354">
        <v>16381</v>
      </c>
    </row>
    <row r="31" spans="2:16" ht="33.75" x14ac:dyDescent="0.2">
      <c r="B31" s="351">
        <v>22</v>
      </c>
      <c r="C31" s="352" t="s">
        <v>732</v>
      </c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4">
        <f t="shared" si="2"/>
        <v>0</v>
      </c>
    </row>
    <row r="32" spans="2:16" ht="23.25" thickBot="1" x14ac:dyDescent="0.25">
      <c r="B32" s="351">
        <v>23</v>
      </c>
      <c r="C32" s="352" t="s">
        <v>733</v>
      </c>
      <c r="D32" s="353"/>
      <c r="E32" s="353"/>
      <c r="F32" s="353"/>
      <c r="G32" s="353"/>
      <c r="H32" s="353"/>
      <c r="I32" s="353"/>
      <c r="J32" s="353"/>
      <c r="K32" s="353"/>
      <c r="L32" s="353"/>
      <c r="M32" s="353"/>
      <c r="N32" s="353"/>
      <c r="O32" s="353">
        <v>20035</v>
      </c>
      <c r="P32" s="354">
        <f t="shared" si="2"/>
        <v>20035</v>
      </c>
    </row>
    <row r="33" spans="2:16" ht="13.5" thickBot="1" x14ac:dyDescent="0.25">
      <c r="B33" s="365">
        <v>24</v>
      </c>
      <c r="C33" s="360" t="s">
        <v>44</v>
      </c>
      <c r="D33" s="361">
        <f t="shared" ref="D33:O33" si="3">SUM(D23:D32)</f>
        <v>138165</v>
      </c>
      <c r="E33" s="361">
        <f t="shared" si="3"/>
        <v>138165</v>
      </c>
      <c r="F33" s="361">
        <f t="shared" si="3"/>
        <v>138165</v>
      </c>
      <c r="G33" s="361">
        <f t="shared" si="3"/>
        <v>138165</v>
      </c>
      <c r="H33" s="361">
        <f t="shared" si="3"/>
        <v>138165</v>
      </c>
      <c r="I33" s="361">
        <f t="shared" si="3"/>
        <v>138165</v>
      </c>
      <c r="J33" s="361">
        <f t="shared" si="3"/>
        <v>138165</v>
      </c>
      <c r="K33" s="361">
        <f t="shared" si="3"/>
        <v>138165</v>
      </c>
      <c r="L33" s="361">
        <f t="shared" si="3"/>
        <v>138165</v>
      </c>
      <c r="M33" s="361">
        <f t="shared" si="3"/>
        <v>138165</v>
      </c>
      <c r="N33" s="361">
        <f t="shared" si="3"/>
        <v>138165</v>
      </c>
      <c r="O33" s="361">
        <f t="shared" si="3"/>
        <v>179623</v>
      </c>
      <c r="P33" s="407">
        <f t="shared" si="2"/>
        <v>1699438</v>
      </c>
    </row>
    <row r="34" spans="2:16" ht="13.5" thickBot="1" x14ac:dyDescent="0.25">
      <c r="B34" s="365">
        <v>25</v>
      </c>
      <c r="C34" s="366" t="s">
        <v>734</v>
      </c>
      <c r="D34" s="367">
        <f t="shared" ref="D34:P34" si="4">D21-D33</f>
        <v>-7145</v>
      </c>
      <c r="E34" s="367">
        <f t="shared" si="4"/>
        <v>-6945</v>
      </c>
      <c r="F34" s="367">
        <f t="shared" si="4"/>
        <v>355</v>
      </c>
      <c r="G34" s="367">
        <f t="shared" si="4"/>
        <v>-1766</v>
      </c>
      <c r="H34" s="367">
        <f t="shared" si="4"/>
        <v>14655</v>
      </c>
      <c r="I34" s="367">
        <f t="shared" si="4"/>
        <v>-3045</v>
      </c>
      <c r="J34" s="367">
        <f t="shared" si="4"/>
        <v>12655</v>
      </c>
      <c r="K34" s="367">
        <f t="shared" si="4"/>
        <v>-6945</v>
      </c>
      <c r="L34" s="367">
        <f t="shared" si="4"/>
        <v>38510</v>
      </c>
      <c r="M34" s="367">
        <f t="shared" si="4"/>
        <v>-1445</v>
      </c>
      <c r="N34" s="367">
        <f t="shared" si="4"/>
        <v>-4345</v>
      </c>
      <c r="O34" s="367">
        <f t="shared" si="4"/>
        <v>-34539</v>
      </c>
      <c r="P34" s="368">
        <f t="shared" si="4"/>
        <v>0</v>
      </c>
    </row>
  </sheetData>
  <mergeCells count="3">
    <mergeCell ref="B6:P6"/>
    <mergeCell ref="C9:P9"/>
    <mergeCell ref="C22:P22"/>
  </mergeCells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7:G16"/>
  <sheetViews>
    <sheetView view="pageLayout" zoomScaleNormal="100" workbookViewId="0">
      <selection activeCell="G17" sqref="G17"/>
    </sheetView>
  </sheetViews>
  <sheetFormatPr defaultRowHeight="12.75" x14ac:dyDescent="0.2"/>
  <cols>
    <col min="4" max="4" width="20.42578125" customWidth="1"/>
  </cols>
  <sheetData>
    <row r="7" spans="2:7" ht="15.75" x14ac:dyDescent="0.25">
      <c r="B7" s="369" t="s">
        <v>814</v>
      </c>
      <c r="C7" s="34"/>
      <c r="D7" s="34"/>
      <c r="E7" s="34"/>
      <c r="F7" s="34"/>
      <c r="G7" s="34"/>
    </row>
    <row r="8" spans="2:7" x14ac:dyDescent="0.2">
      <c r="D8" s="34"/>
      <c r="E8" s="34"/>
      <c r="F8" s="34"/>
      <c r="G8" s="34"/>
    </row>
    <row r="11" spans="2:7" x14ac:dyDescent="0.2">
      <c r="F11" s="415" t="s">
        <v>273</v>
      </c>
      <c r="G11" s="415"/>
    </row>
    <row r="12" spans="2:7" x14ac:dyDescent="0.2">
      <c r="B12" s="409" t="s">
        <v>2</v>
      </c>
      <c r="C12" s="409"/>
      <c r="D12" s="465" t="s">
        <v>1</v>
      </c>
      <c r="E12" s="465"/>
      <c r="F12" s="465"/>
      <c r="G12" s="465"/>
    </row>
    <row r="13" spans="2:7" ht="33.75" x14ac:dyDescent="0.2">
      <c r="B13" s="409"/>
      <c r="C13" s="409"/>
      <c r="D13" s="93" t="s">
        <v>51</v>
      </c>
      <c r="E13" s="93" t="s">
        <v>18</v>
      </c>
      <c r="F13" s="93" t="s">
        <v>120</v>
      </c>
      <c r="G13" s="95" t="s">
        <v>121</v>
      </c>
    </row>
    <row r="14" spans="2:7" x14ac:dyDescent="0.2">
      <c r="B14" s="13" t="s">
        <v>137</v>
      </c>
      <c r="C14" s="2"/>
      <c r="D14" s="2"/>
      <c r="E14" s="8"/>
      <c r="F14" s="8"/>
      <c r="G14" s="2"/>
    </row>
    <row r="15" spans="2:7" x14ac:dyDescent="0.2">
      <c r="B15" s="2"/>
      <c r="C15" s="38" t="s">
        <v>138</v>
      </c>
      <c r="D15" s="8"/>
      <c r="E15" s="8">
        <v>733000</v>
      </c>
      <c r="F15" s="8">
        <v>1377500</v>
      </c>
      <c r="G15" s="30">
        <v>1.88</v>
      </c>
    </row>
    <row r="16" spans="2:7" x14ac:dyDescent="0.2">
      <c r="B16" s="6" t="s">
        <v>136</v>
      </c>
      <c r="C16" s="38"/>
      <c r="D16" s="7"/>
      <c r="E16" s="7">
        <v>733000</v>
      </c>
      <c r="F16" s="7">
        <f>SUM(F15:F15)</f>
        <v>1377500</v>
      </c>
      <c r="G16" s="31">
        <v>1.88</v>
      </c>
    </row>
  </sheetData>
  <mergeCells count="3">
    <mergeCell ref="F11:G11"/>
    <mergeCell ref="B12:C13"/>
    <mergeCell ref="D12:G12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6:G28"/>
  <sheetViews>
    <sheetView workbookViewId="0">
      <selection activeCell="C8" sqref="C8"/>
    </sheetView>
  </sheetViews>
  <sheetFormatPr defaultRowHeight="12.75" x14ac:dyDescent="0.2"/>
  <cols>
    <col min="1" max="1" width="47.42578125" customWidth="1"/>
    <col min="2" max="2" width="14.42578125" customWidth="1"/>
    <col min="3" max="3" width="12.85546875" customWidth="1"/>
    <col min="4" max="4" width="12.7109375" customWidth="1"/>
    <col min="5" max="5" width="14.28515625" customWidth="1"/>
    <col min="6" max="6" width="12.85546875" customWidth="1"/>
    <col min="7" max="7" width="14" customWidth="1"/>
  </cols>
  <sheetData>
    <row r="6" spans="1:7" ht="15" x14ac:dyDescent="0.25">
      <c r="A6" s="572" t="s">
        <v>812</v>
      </c>
      <c r="B6" s="572"/>
      <c r="C6" s="572"/>
      <c r="D6" s="572"/>
      <c r="E6" s="572"/>
      <c r="F6" s="572"/>
      <c r="G6" s="572"/>
    </row>
    <row r="7" spans="1:7" ht="15" x14ac:dyDescent="0.25">
      <c r="A7" s="299"/>
      <c r="B7" s="299"/>
      <c r="C7" s="299"/>
      <c r="D7" s="299"/>
      <c r="E7" s="299"/>
      <c r="F7" s="299"/>
      <c r="G7" s="299"/>
    </row>
    <row r="8" spans="1:7" ht="15.75" thickBot="1" x14ac:dyDescent="0.3">
      <c r="A8" s="299"/>
      <c r="B8" s="299"/>
      <c r="C8" s="299"/>
      <c r="D8" s="299"/>
      <c r="E8" s="376" t="s">
        <v>520</v>
      </c>
      <c r="F8" s="573" t="s">
        <v>273</v>
      </c>
      <c r="G8" s="573"/>
    </row>
    <row r="9" spans="1:7" ht="26.25" thickBot="1" x14ac:dyDescent="0.3">
      <c r="A9" s="334" t="s">
        <v>2</v>
      </c>
      <c r="B9" s="402" t="s">
        <v>207</v>
      </c>
      <c r="C9" s="402" t="s">
        <v>139</v>
      </c>
      <c r="D9" s="404" t="s">
        <v>381</v>
      </c>
      <c r="E9" s="402" t="s">
        <v>304</v>
      </c>
      <c r="F9" s="402" t="s">
        <v>188</v>
      </c>
      <c r="G9" s="329" t="s">
        <v>127</v>
      </c>
    </row>
    <row r="10" spans="1:7" ht="15" x14ac:dyDescent="0.25">
      <c r="A10" s="330" t="s">
        <v>382</v>
      </c>
      <c r="B10" s="327">
        <v>908824449</v>
      </c>
      <c r="C10" s="327">
        <v>2565143</v>
      </c>
      <c r="D10" s="327">
        <v>4854941</v>
      </c>
      <c r="E10" s="327">
        <v>2776812</v>
      </c>
      <c r="F10" s="327">
        <v>67571543</v>
      </c>
      <c r="G10" s="327">
        <f t="shared" ref="G10:G28" si="0">SUM(B10:F10)</f>
        <v>986592888</v>
      </c>
    </row>
    <row r="11" spans="1:7" ht="15" x14ac:dyDescent="0.25">
      <c r="A11" s="301" t="s">
        <v>383</v>
      </c>
      <c r="B11" s="302">
        <v>834374167</v>
      </c>
      <c r="C11" s="302">
        <v>107022374</v>
      </c>
      <c r="D11" s="302">
        <v>209120650</v>
      </c>
      <c r="E11" s="302">
        <v>26293150</v>
      </c>
      <c r="F11" s="302">
        <v>252024508</v>
      </c>
      <c r="G11" s="302">
        <f t="shared" si="0"/>
        <v>1428834849</v>
      </c>
    </row>
    <row r="12" spans="1:7" ht="15" x14ac:dyDescent="0.25">
      <c r="A12" s="303" t="s">
        <v>384</v>
      </c>
      <c r="B12" s="304">
        <f>B10-B11</f>
        <v>74450282</v>
      </c>
      <c r="C12" s="304">
        <f>C10-C11</f>
        <v>-104457231</v>
      </c>
      <c r="D12" s="304">
        <f>D10-D11</f>
        <v>-204265709</v>
      </c>
      <c r="E12" s="304">
        <f>E10-E11</f>
        <v>-23516338</v>
      </c>
      <c r="F12" s="304">
        <f>F10-F11</f>
        <v>-184452965</v>
      </c>
      <c r="G12" s="304">
        <f t="shared" si="0"/>
        <v>-442241961</v>
      </c>
    </row>
    <row r="13" spans="1:7" ht="15" x14ac:dyDescent="0.25">
      <c r="A13" s="301" t="s">
        <v>385</v>
      </c>
      <c r="B13" s="302">
        <v>640508723</v>
      </c>
      <c r="C13" s="302">
        <v>104944824</v>
      </c>
      <c r="D13" s="302">
        <v>204970183</v>
      </c>
      <c r="E13" s="302">
        <v>23930653</v>
      </c>
      <c r="F13" s="302">
        <v>188326002</v>
      </c>
      <c r="G13" s="302">
        <f t="shared" si="0"/>
        <v>1162680385</v>
      </c>
    </row>
    <row r="14" spans="1:7" ht="15" x14ac:dyDescent="0.25">
      <c r="A14" s="301" t="s">
        <v>386</v>
      </c>
      <c r="B14" s="302">
        <v>546832959</v>
      </c>
      <c r="C14" s="302"/>
      <c r="D14" s="302"/>
      <c r="E14" s="302"/>
      <c r="F14" s="302"/>
      <c r="G14" s="302">
        <f t="shared" si="0"/>
        <v>546832959</v>
      </c>
    </row>
    <row r="15" spans="1:7" ht="15" x14ac:dyDescent="0.25">
      <c r="A15" s="303" t="s">
        <v>387</v>
      </c>
      <c r="B15" s="304">
        <f>B13-B14</f>
        <v>93675764</v>
      </c>
      <c r="C15" s="304">
        <f>C13-C14</f>
        <v>104944824</v>
      </c>
      <c r="D15" s="304">
        <f>D13-D14</f>
        <v>204970183</v>
      </c>
      <c r="E15" s="304">
        <f>E13-E14</f>
        <v>23930653</v>
      </c>
      <c r="F15" s="304">
        <f>F13-F14</f>
        <v>188326002</v>
      </c>
      <c r="G15" s="304">
        <f t="shared" si="0"/>
        <v>615847426</v>
      </c>
    </row>
    <row r="16" spans="1:7" ht="15" x14ac:dyDescent="0.25">
      <c r="A16" s="303" t="s">
        <v>388</v>
      </c>
      <c r="B16" s="304">
        <f>+B12+B15</f>
        <v>168126046</v>
      </c>
      <c r="C16" s="304">
        <f>+C12+C15</f>
        <v>487593</v>
      </c>
      <c r="D16" s="304">
        <f>+D12+D15</f>
        <v>704474</v>
      </c>
      <c r="E16" s="304">
        <f>+E12+E15</f>
        <v>414315</v>
      </c>
      <c r="F16" s="304">
        <f>+F12+F15</f>
        <v>3873037</v>
      </c>
      <c r="G16" s="304">
        <f t="shared" si="0"/>
        <v>173605465</v>
      </c>
    </row>
    <row r="17" spans="1:7" ht="15" x14ac:dyDescent="0.25">
      <c r="A17" s="301" t="s">
        <v>389</v>
      </c>
      <c r="B17" s="302"/>
      <c r="C17" s="302"/>
      <c r="D17" s="302"/>
      <c r="E17" s="302"/>
      <c r="F17" s="302"/>
      <c r="G17" s="302">
        <f t="shared" si="0"/>
        <v>0</v>
      </c>
    </row>
    <row r="18" spans="1:7" ht="15" x14ac:dyDescent="0.25">
      <c r="A18" s="301" t="s">
        <v>390</v>
      </c>
      <c r="B18" s="302"/>
      <c r="C18" s="302"/>
      <c r="D18" s="302"/>
      <c r="E18" s="302"/>
      <c r="F18" s="302"/>
      <c r="G18" s="302">
        <f t="shared" si="0"/>
        <v>0</v>
      </c>
    </row>
    <row r="19" spans="1:7" ht="15" x14ac:dyDescent="0.25">
      <c r="A19" s="303" t="s">
        <v>391</v>
      </c>
      <c r="B19" s="302"/>
      <c r="C19" s="302"/>
      <c r="D19" s="302"/>
      <c r="E19" s="302"/>
      <c r="F19" s="302"/>
      <c r="G19" s="302">
        <f t="shared" si="0"/>
        <v>0</v>
      </c>
    </row>
    <row r="20" spans="1:7" ht="15" x14ac:dyDescent="0.25">
      <c r="A20" s="301" t="s">
        <v>392</v>
      </c>
      <c r="B20" s="302"/>
      <c r="C20" s="324" t="s">
        <v>520</v>
      </c>
      <c r="D20" s="302"/>
      <c r="E20" s="302"/>
      <c r="F20" s="302"/>
      <c r="G20" s="302">
        <f t="shared" si="0"/>
        <v>0</v>
      </c>
    </row>
    <row r="21" spans="1:7" ht="15" x14ac:dyDescent="0.25">
      <c r="A21" s="301" t="s">
        <v>393</v>
      </c>
      <c r="B21" s="302"/>
      <c r="C21" s="302"/>
      <c r="D21" s="302"/>
      <c r="E21" s="302"/>
      <c r="F21" s="302"/>
      <c r="G21" s="302">
        <f t="shared" si="0"/>
        <v>0</v>
      </c>
    </row>
    <row r="22" spans="1:7" ht="15" x14ac:dyDescent="0.25">
      <c r="A22" s="303" t="s">
        <v>394</v>
      </c>
      <c r="B22" s="302"/>
      <c r="C22" s="302"/>
      <c r="D22" s="302"/>
      <c r="E22" s="302"/>
      <c r="F22" s="302"/>
      <c r="G22" s="302">
        <f t="shared" si="0"/>
        <v>0</v>
      </c>
    </row>
    <row r="23" spans="1:7" ht="15" x14ac:dyDescent="0.25">
      <c r="A23" s="303" t="s">
        <v>395</v>
      </c>
      <c r="B23" s="302"/>
      <c r="C23" s="302"/>
      <c r="D23" s="302"/>
      <c r="E23" s="302"/>
      <c r="F23" s="302"/>
      <c r="G23" s="302">
        <f t="shared" si="0"/>
        <v>0</v>
      </c>
    </row>
    <row r="24" spans="1:7" ht="15" x14ac:dyDescent="0.25">
      <c r="A24" s="303" t="s">
        <v>396</v>
      </c>
      <c r="B24" s="304">
        <f>B16</f>
        <v>168126046</v>
      </c>
      <c r="C24" s="304">
        <f>C16</f>
        <v>487593</v>
      </c>
      <c r="D24" s="304">
        <f>D16</f>
        <v>704474</v>
      </c>
      <c r="E24" s="304">
        <f>E16</f>
        <v>414315</v>
      </c>
      <c r="F24" s="304">
        <f>F16</f>
        <v>3873037</v>
      </c>
      <c r="G24" s="304">
        <f t="shared" si="0"/>
        <v>173605465</v>
      </c>
    </row>
    <row r="25" spans="1:7" ht="35.25" customHeight="1" x14ac:dyDescent="0.25">
      <c r="A25" s="305" t="s">
        <v>397</v>
      </c>
      <c r="B25" s="302">
        <v>132938997</v>
      </c>
      <c r="C25" s="302"/>
      <c r="D25" s="302"/>
      <c r="E25" s="302"/>
      <c r="F25" s="302"/>
      <c r="G25" s="302">
        <f t="shared" si="0"/>
        <v>132938997</v>
      </c>
    </row>
    <row r="26" spans="1:7" ht="15" x14ac:dyDescent="0.25">
      <c r="A26" s="303" t="s">
        <v>398</v>
      </c>
      <c r="B26" s="304">
        <v>35187049</v>
      </c>
      <c r="C26" s="304">
        <f>+C24-C25</f>
        <v>487593</v>
      </c>
      <c r="D26" s="304">
        <f>+D24-D25</f>
        <v>704474</v>
      </c>
      <c r="E26" s="304">
        <f>+E24-E25</f>
        <v>414315</v>
      </c>
      <c r="F26" s="304">
        <f>+F24-F25</f>
        <v>3873037</v>
      </c>
      <c r="G26" s="304">
        <f t="shared" si="0"/>
        <v>40666468</v>
      </c>
    </row>
    <row r="27" spans="1:7" ht="36" customHeight="1" x14ac:dyDescent="0.25">
      <c r="A27" s="305" t="s">
        <v>399</v>
      </c>
      <c r="B27" s="302"/>
      <c r="C27" s="302"/>
      <c r="D27" s="302"/>
      <c r="E27" s="302"/>
      <c r="F27" s="302"/>
      <c r="G27" s="302">
        <f t="shared" si="0"/>
        <v>0</v>
      </c>
    </row>
    <row r="28" spans="1:7" ht="34.5" customHeight="1" x14ac:dyDescent="0.25">
      <c r="A28" s="305" t="s">
        <v>400</v>
      </c>
      <c r="B28" s="302"/>
      <c r="C28" s="302" t="s">
        <v>655</v>
      </c>
      <c r="D28" s="302"/>
      <c r="E28" s="302"/>
      <c r="F28" s="302"/>
      <c r="G28" s="302">
        <f t="shared" si="0"/>
        <v>0</v>
      </c>
    </row>
  </sheetData>
  <mergeCells count="2">
    <mergeCell ref="A6:G6"/>
    <mergeCell ref="F8:G8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4:H48"/>
  <sheetViews>
    <sheetView topLeftCell="A4" workbookViewId="0">
      <selection activeCell="E3" sqref="E3"/>
    </sheetView>
  </sheetViews>
  <sheetFormatPr defaultRowHeight="12.75" x14ac:dyDescent="0.2"/>
  <cols>
    <col min="2" max="2" width="36.7109375" customWidth="1"/>
    <col min="3" max="3" width="13" customWidth="1"/>
    <col min="4" max="4" width="12.42578125" customWidth="1"/>
    <col min="5" max="5" width="12.7109375" customWidth="1"/>
    <col min="6" max="6" width="11" customWidth="1"/>
    <col min="7" max="8" width="12.85546875" customWidth="1"/>
  </cols>
  <sheetData>
    <row r="4" spans="1:8" ht="15" x14ac:dyDescent="0.25">
      <c r="A4" s="572" t="s">
        <v>811</v>
      </c>
      <c r="B4" s="572"/>
      <c r="C4" s="572"/>
      <c r="D4" s="572"/>
      <c r="E4" s="572"/>
      <c r="F4" s="572"/>
      <c r="G4" s="572"/>
      <c r="H4" s="572"/>
    </row>
    <row r="5" spans="1:8" ht="15.75" thickBot="1" x14ac:dyDescent="0.3">
      <c r="A5" s="306"/>
      <c r="B5" s="306"/>
      <c r="C5" s="306"/>
      <c r="D5" s="306"/>
      <c r="E5" s="306"/>
      <c r="F5" s="306"/>
      <c r="G5" s="574" t="s">
        <v>273</v>
      </c>
      <c r="H5" s="574"/>
    </row>
    <row r="6" spans="1:8" ht="30.75" customHeight="1" thickBot="1" x14ac:dyDescent="0.3">
      <c r="A6" s="333"/>
      <c r="B6" s="331" t="s">
        <v>2</v>
      </c>
      <c r="C6" s="404" t="s">
        <v>207</v>
      </c>
      <c r="D6" s="402" t="s">
        <v>139</v>
      </c>
      <c r="E6" s="404" t="s">
        <v>381</v>
      </c>
      <c r="F6" s="402" t="s">
        <v>188</v>
      </c>
      <c r="G6" s="402" t="s">
        <v>304</v>
      </c>
      <c r="H6" s="329" t="s">
        <v>127</v>
      </c>
    </row>
    <row r="7" spans="1:8" ht="15" x14ac:dyDescent="0.25">
      <c r="A7" s="332" t="s">
        <v>443</v>
      </c>
      <c r="B7" s="330" t="s">
        <v>444</v>
      </c>
      <c r="C7" s="327">
        <v>67240570</v>
      </c>
      <c r="D7" s="327"/>
      <c r="E7" s="327"/>
      <c r="F7" s="327"/>
      <c r="G7" s="327"/>
      <c r="H7" s="328">
        <f t="shared" ref="H7:H12" si="0">SUM(C7:G7)</f>
        <v>67240570</v>
      </c>
    </row>
    <row r="8" spans="1:8" ht="15" x14ac:dyDescent="0.25">
      <c r="A8" s="308" t="s">
        <v>445</v>
      </c>
      <c r="B8" s="301" t="s">
        <v>446</v>
      </c>
      <c r="C8" s="302">
        <v>2874391</v>
      </c>
      <c r="D8" s="302"/>
      <c r="E8" s="302">
        <v>1414307</v>
      </c>
      <c r="F8" s="302">
        <v>64691945</v>
      </c>
      <c r="G8" s="302">
        <v>2617643</v>
      </c>
      <c r="H8" s="304">
        <f t="shared" si="0"/>
        <v>71598286</v>
      </c>
    </row>
    <row r="9" spans="1:8" ht="15" x14ac:dyDescent="0.25">
      <c r="A9" s="308" t="s">
        <v>447</v>
      </c>
      <c r="B9" s="301" t="s">
        <v>448</v>
      </c>
      <c r="C9" s="302">
        <v>124420</v>
      </c>
      <c r="D9" s="302"/>
      <c r="E9" s="302"/>
      <c r="F9" s="302"/>
      <c r="G9" s="302"/>
      <c r="H9" s="304">
        <f t="shared" si="0"/>
        <v>124420</v>
      </c>
    </row>
    <row r="10" spans="1:8" ht="15" x14ac:dyDescent="0.25">
      <c r="A10" s="300" t="s">
        <v>449</v>
      </c>
      <c r="B10" s="303" t="s">
        <v>450</v>
      </c>
      <c r="C10" s="304">
        <f>SUM(C7:C9)</f>
        <v>70239381</v>
      </c>
      <c r="D10" s="304">
        <f>SUM(D7:D9)</f>
        <v>0</v>
      </c>
      <c r="E10" s="304">
        <f>SUM(E7:E9)</f>
        <v>1414307</v>
      </c>
      <c r="F10" s="304">
        <f>SUM(F7:F9)</f>
        <v>64691945</v>
      </c>
      <c r="G10" s="304">
        <f>SUM(G7:G9)</f>
        <v>2617643</v>
      </c>
      <c r="H10" s="304">
        <f t="shared" si="0"/>
        <v>138963276</v>
      </c>
    </row>
    <row r="11" spans="1:8" ht="15" x14ac:dyDescent="0.25">
      <c r="A11" s="308" t="s">
        <v>451</v>
      </c>
      <c r="B11" s="301" t="s">
        <v>452</v>
      </c>
      <c r="C11" s="302">
        <v>2990505</v>
      </c>
      <c r="D11" s="302"/>
      <c r="E11" s="302"/>
      <c r="F11" s="302"/>
      <c r="G11" s="302"/>
      <c r="H11" s="304">
        <f t="shared" si="0"/>
        <v>2990505</v>
      </c>
    </row>
    <row r="12" spans="1:8" ht="15" x14ac:dyDescent="0.25">
      <c r="A12" s="308" t="s">
        <v>453</v>
      </c>
      <c r="B12" s="301" t="s">
        <v>454</v>
      </c>
      <c r="C12" s="302"/>
      <c r="D12" s="302"/>
      <c r="E12" s="302"/>
      <c r="F12" s="302"/>
      <c r="G12" s="302"/>
      <c r="H12" s="304">
        <f t="shared" si="0"/>
        <v>0</v>
      </c>
    </row>
    <row r="13" spans="1:8" ht="15" x14ac:dyDescent="0.25">
      <c r="A13" s="309" t="s">
        <v>455</v>
      </c>
      <c r="B13" s="303" t="s">
        <v>456</v>
      </c>
      <c r="C13" s="304">
        <v>2990505</v>
      </c>
      <c r="D13" s="302"/>
      <c r="E13" s="302"/>
      <c r="F13" s="302"/>
      <c r="G13" s="302"/>
      <c r="H13" s="304">
        <f>SUM(H11:H12)</f>
        <v>2990505</v>
      </c>
    </row>
    <row r="14" spans="1:8" ht="15" x14ac:dyDescent="0.25">
      <c r="A14" s="308" t="s">
        <v>457</v>
      </c>
      <c r="B14" s="301" t="s">
        <v>458</v>
      </c>
      <c r="C14" s="302">
        <v>597746177</v>
      </c>
      <c r="D14" s="302">
        <v>104268512</v>
      </c>
      <c r="E14" s="302">
        <v>203376979</v>
      </c>
      <c r="F14" s="302">
        <v>186357533</v>
      </c>
      <c r="G14" s="302">
        <v>23312897</v>
      </c>
      <c r="H14" s="304">
        <f t="shared" ref="H14:H41" si="1">SUM(C14:G14)</f>
        <v>1115062098</v>
      </c>
    </row>
    <row r="15" spans="1:8" ht="15" x14ac:dyDescent="0.25">
      <c r="A15" s="308" t="s">
        <v>459</v>
      </c>
      <c r="B15" s="301" t="s">
        <v>460</v>
      </c>
      <c r="C15" s="302">
        <v>127712885</v>
      </c>
      <c r="D15" s="302">
        <v>2565122</v>
      </c>
      <c r="E15" s="302">
        <v>3515451</v>
      </c>
      <c r="F15" s="302">
        <v>1192050</v>
      </c>
      <c r="G15" s="302"/>
      <c r="H15" s="304">
        <f t="shared" si="1"/>
        <v>134985508</v>
      </c>
    </row>
    <row r="16" spans="1:8" ht="15" x14ac:dyDescent="0.25">
      <c r="A16" s="308" t="s">
        <v>461</v>
      </c>
      <c r="B16" s="301" t="s">
        <v>504</v>
      </c>
      <c r="C16" s="302">
        <v>282673514</v>
      </c>
      <c r="D16" s="302"/>
      <c r="E16" s="302"/>
      <c r="F16" s="302"/>
      <c r="G16" s="302"/>
      <c r="H16" s="304"/>
    </row>
    <row r="17" spans="1:8" ht="15" x14ac:dyDescent="0.25">
      <c r="A17" s="308" t="s">
        <v>465</v>
      </c>
      <c r="B17" s="301" t="s">
        <v>462</v>
      </c>
      <c r="C17" s="302">
        <v>24118843</v>
      </c>
      <c r="D17" s="302"/>
      <c r="E17" s="302">
        <v>30</v>
      </c>
      <c r="F17" s="302">
        <v>4379141</v>
      </c>
      <c r="G17" s="302">
        <v>24485</v>
      </c>
      <c r="H17" s="304">
        <f t="shared" si="1"/>
        <v>28522499</v>
      </c>
    </row>
    <row r="18" spans="1:8" ht="15" x14ac:dyDescent="0.25">
      <c r="A18" s="309" t="s">
        <v>463</v>
      </c>
      <c r="B18" s="303" t="s">
        <v>464</v>
      </c>
      <c r="C18" s="304">
        <f>SUM(C14:C17)</f>
        <v>1032251419</v>
      </c>
      <c r="D18" s="304">
        <f>SUM(D14:D17)</f>
        <v>106833634</v>
      </c>
      <c r="E18" s="304">
        <f>SUM(E14:E17)</f>
        <v>206892460</v>
      </c>
      <c r="F18" s="304">
        <f>SUM(F14:F17)</f>
        <v>191928724</v>
      </c>
      <c r="G18" s="304">
        <f>SUM(G14:G17)</f>
        <v>23337382</v>
      </c>
      <c r="H18" s="304">
        <f t="shared" si="1"/>
        <v>1561243619</v>
      </c>
    </row>
    <row r="19" spans="1:8" ht="15" x14ac:dyDescent="0.25">
      <c r="A19" s="308" t="s">
        <v>467</v>
      </c>
      <c r="B19" s="301" t="s">
        <v>466</v>
      </c>
      <c r="C19" s="302">
        <v>16946894</v>
      </c>
      <c r="D19" s="302">
        <v>2362772</v>
      </c>
      <c r="E19" s="302">
        <v>3559700</v>
      </c>
      <c r="F19" s="302">
        <v>11162966</v>
      </c>
      <c r="G19" s="302">
        <v>719555</v>
      </c>
      <c r="H19" s="304">
        <f t="shared" si="1"/>
        <v>34751887</v>
      </c>
    </row>
    <row r="20" spans="1:8" ht="15" x14ac:dyDescent="0.25">
      <c r="A20" s="308" t="s">
        <v>469</v>
      </c>
      <c r="B20" s="301" t="s">
        <v>468</v>
      </c>
      <c r="C20" s="302">
        <v>65875808</v>
      </c>
      <c r="D20" s="302">
        <v>9031626</v>
      </c>
      <c r="E20" s="302">
        <v>28076391</v>
      </c>
      <c r="F20" s="302">
        <v>64909291</v>
      </c>
      <c r="G20" s="302">
        <v>7421768</v>
      </c>
      <c r="H20" s="304">
        <f t="shared" si="1"/>
        <v>175314884</v>
      </c>
    </row>
    <row r="21" spans="1:8" ht="15" x14ac:dyDescent="0.25">
      <c r="A21" s="308" t="s">
        <v>471</v>
      </c>
      <c r="B21" s="301" t="s">
        <v>470</v>
      </c>
      <c r="C21" s="302"/>
      <c r="D21" s="302"/>
      <c r="E21" s="302"/>
      <c r="F21" s="302"/>
      <c r="G21" s="302"/>
      <c r="H21" s="304">
        <f t="shared" si="1"/>
        <v>0</v>
      </c>
    </row>
    <row r="22" spans="1:8" ht="15" x14ac:dyDescent="0.25">
      <c r="A22" s="308" t="s">
        <v>656</v>
      </c>
      <c r="B22" s="301" t="s">
        <v>472</v>
      </c>
      <c r="C22" s="302"/>
      <c r="D22" s="302"/>
      <c r="E22" s="302"/>
      <c r="F22" s="302"/>
      <c r="G22" s="302"/>
      <c r="H22" s="304">
        <f t="shared" si="1"/>
        <v>0</v>
      </c>
    </row>
    <row r="23" spans="1:8" ht="15" x14ac:dyDescent="0.25">
      <c r="A23" s="300" t="s">
        <v>473</v>
      </c>
      <c r="B23" s="303" t="s">
        <v>474</v>
      </c>
      <c r="C23" s="304">
        <f>SUM(C19:C22)</f>
        <v>82822702</v>
      </c>
      <c r="D23" s="304">
        <f>SUM(D19:D22)</f>
        <v>11394398</v>
      </c>
      <c r="E23" s="304">
        <f>SUM(E19:E22)</f>
        <v>31636091</v>
      </c>
      <c r="F23" s="304">
        <f>SUM(F19:F22)</f>
        <v>76072257</v>
      </c>
      <c r="G23" s="304">
        <f>SUM(G19:G22)</f>
        <v>8141323</v>
      </c>
      <c r="H23" s="304">
        <f t="shared" si="1"/>
        <v>210066771</v>
      </c>
    </row>
    <row r="24" spans="1:8" ht="15" x14ac:dyDescent="0.25">
      <c r="A24" s="307">
        <v>14</v>
      </c>
      <c r="B24" s="301" t="s">
        <v>475</v>
      </c>
      <c r="C24" s="302">
        <v>97554882</v>
      </c>
      <c r="D24" s="302">
        <v>76514835</v>
      </c>
      <c r="E24" s="302">
        <v>141153886</v>
      </c>
      <c r="F24" s="302">
        <v>127837176</v>
      </c>
      <c r="G24" s="302">
        <v>13942829</v>
      </c>
      <c r="H24" s="304">
        <f t="shared" si="1"/>
        <v>457003608</v>
      </c>
    </row>
    <row r="25" spans="1:8" ht="15" x14ac:dyDescent="0.25">
      <c r="A25" s="307">
        <v>15</v>
      </c>
      <c r="B25" s="301" t="s">
        <v>476</v>
      </c>
      <c r="C25" s="302">
        <v>38560125</v>
      </c>
      <c r="D25" s="302">
        <v>8353741</v>
      </c>
      <c r="E25" s="302">
        <v>8200358</v>
      </c>
      <c r="F25" s="302">
        <v>14410043</v>
      </c>
      <c r="G25" s="302">
        <v>652371</v>
      </c>
      <c r="H25" s="304">
        <f t="shared" si="1"/>
        <v>70176638</v>
      </c>
    </row>
    <row r="26" spans="1:8" ht="15" x14ac:dyDescent="0.25">
      <c r="A26" s="307">
        <v>16</v>
      </c>
      <c r="B26" s="301" t="s">
        <v>477</v>
      </c>
      <c r="C26" s="302">
        <v>15635036</v>
      </c>
      <c r="D26" s="302">
        <v>11493742</v>
      </c>
      <c r="E26" s="302">
        <v>20319318</v>
      </c>
      <c r="F26" s="302">
        <v>19198727</v>
      </c>
      <c r="G26" s="302">
        <v>1634771</v>
      </c>
      <c r="H26" s="304">
        <f t="shared" si="1"/>
        <v>68281594</v>
      </c>
    </row>
    <row r="27" spans="1:8" ht="15" x14ac:dyDescent="0.25">
      <c r="A27" s="300" t="s">
        <v>478</v>
      </c>
      <c r="B27" s="303" t="s">
        <v>479</v>
      </c>
      <c r="C27" s="304">
        <f>SUM(C24:C26)</f>
        <v>151750043</v>
      </c>
      <c r="D27" s="304">
        <f>SUM(D24:D26)</f>
        <v>96362318</v>
      </c>
      <c r="E27" s="304">
        <f>SUM(E24:E26)</f>
        <v>169673562</v>
      </c>
      <c r="F27" s="304">
        <f>SUM(F24:F26)</f>
        <v>161445946</v>
      </c>
      <c r="G27" s="304">
        <f>SUM(G24:G26)</f>
        <v>16229971</v>
      </c>
      <c r="H27" s="304">
        <f t="shared" si="1"/>
        <v>595461840</v>
      </c>
    </row>
    <row r="28" spans="1:8" ht="15" x14ac:dyDescent="0.25">
      <c r="A28" s="300" t="s">
        <v>480</v>
      </c>
      <c r="B28" s="303" t="s">
        <v>481</v>
      </c>
      <c r="C28" s="304">
        <v>49733511</v>
      </c>
      <c r="D28" s="304">
        <v>382890</v>
      </c>
      <c r="E28" s="304">
        <v>872524</v>
      </c>
      <c r="F28" s="304">
        <v>774132</v>
      </c>
      <c r="G28" s="304">
        <v>225792</v>
      </c>
      <c r="H28" s="304">
        <f t="shared" si="1"/>
        <v>51988849</v>
      </c>
    </row>
    <row r="29" spans="1:8" ht="15" x14ac:dyDescent="0.25">
      <c r="A29" s="300" t="s">
        <v>482</v>
      </c>
      <c r="B29" s="303" t="s">
        <v>483</v>
      </c>
      <c r="C29" s="304">
        <v>918450428</v>
      </c>
      <c r="D29" s="304">
        <v>2800756</v>
      </c>
      <c r="E29" s="304">
        <v>8279744</v>
      </c>
      <c r="F29" s="304">
        <v>13957699</v>
      </c>
      <c r="G29" s="304">
        <v>2429698</v>
      </c>
      <c r="H29" s="304">
        <f t="shared" si="1"/>
        <v>945918325</v>
      </c>
    </row>
    <row r="30" spans="1:8" ht="15" x14ac:dyDescent="0.25">
      <c r="A30" s="300" t="s">
        <v>484</v>
      </c>
      <c r="B30" s="303" t="s">
        <v>485</v>
      </c>
      <c r="C30" s="304">
        <f>C10+C13+C18-C23-C27-C28-C29</f>
        <v>-97275379</v>
      </c>
      <c r="D30" s="304">
        <f>D10+D13+D18-D23-D27-D28-D29</f>
        <v>-4106728</v>
      </c>
      <c r="E30" s="304">
        <f>E10+E13+E18-E23-E27-E28-E29</f>
        <v>-2155154</v>
      </c>
      <c r="F30" s="304">
        <f>F10+F13+F18-F23-F27-F28-F29</f>
        <v>4370635</v>
      </c>
      <c r="G30" s="304">
        <f>G10+G13+G18-G23-G27-G28-G29</f>
        <v>-1071759</v>
      </c>
      <c r="H30" s="304">
        <f t="shared" si="1"/>
        <v>-100238385</v>
      </c>
    </row>
    <row r="31" spans="1:8" ht="15" x14ac:dyDescent="0.25">
      <c r="A31" s="307">
        <v>17</v>
      </c>
      <c r="B31" s="301" t="s">
        <v>486</v>
      </c>
      <c r="C31" s="302"/>
      <c r="D31" s="302"/>
      <c r="E31" s="302"/>
      <c r="F31" s="302"/>
      <c r="G31" s="302"/>
      <c r="H31" s="304">
        <f t="shared" si="1"/>
        <v>0</v>
      </c>
    </row>
    <row r="32" spans="1:8" ht="15" x14ac:dyDescent="0.25">
      <c r="A32" s="307">
        <v>18</v>
      </c>
      <c r="B32" s="301" t="s">
        <v>487</v>
      </c>
      <c r="C32" s="302">
        <v>4031</v>
      </c>
      <c r="D32" s="302">
        <v>21</v>
      </c>
      <c r="E32" s="302">
        <v>55</v>
      </c>
      <c r="F32" s="302">
        <v>74</v>
      </c>
      <c r="G32" s="302">
        <v>20</v>
      </c>
      <c r="H32" s="304">
        <f t="shared" si="1"/>
        <v>4201</v>
      </c>
    </row>
    <row r="33" spans="1:8" ht="15" x14ac:dyDescent="0.25">
      <c r="A33" s="307">
        <v>19</v>
      </c>
      <c r="B33" s="301" t="s">
        <v>488</v>
      </c>
      <c r="C33" s="302"/>
      <c r="D33" s="302"/>
      <c r="E33" s="302"/>
      <c r="F33" s="302"/>
      <c r="G33" s="302"/>
      <c r="H33" s="304">
        <f t="shared" si="1"/>
        <v>0</v>
      </c>
    </row>
    <row r="34" spans="1:8" ht="15" x14ac:dyDescent="0.25">
      <c r="A34" s="307" t="s">
        <v>657</v>
      </c>
      <c r="B34" s="310" t="s">
        <v>490</v>
      </c>
      <c r="C34" s="302"/>
      <c r="D34" s="302"/>
      <c r="E34" s="302"/>
      <c r="F34" s="302"/>
      <c r="G34" s="302"/>
      <c r="H34" s="304">
        <f t="shared" si="1"/>
        <v>0</v>
      </c>
    </row>
    <row r="35" spans="1:8" ht="15" x14ac:dyDescent="0.25">
      <c r="A35" s="300" t="s">
        <v>491</v>
      </c>
      <c r="B35" s="303" t="s">
        <v>492</v>
      </c>
      <c r="C35" s="304">
        <f>SUM(C31:C34)</f>
        <v>4031</v>
      </c>
      <c r="D35" s="304">
        <f>SUM(D31:D34)</f>
        <v>21</v>
      </c>
      <c r="E35" s="304">
        <f>SUM(E31:E34)</f>
        <v>55</v>
      </c>
      <c r="F35" s="304">
        <f>SUM(F31:F34)</f>
        <v>74</v>
      </c>
      <c r="G35" s="302">
        <f>SUM(G31:G34)</f>
        <v>20</v>
      </c>
      <c r="H35" s="304">
        <f t="shared" si="1"/>
        <v>4201</v>
      </c>
    </row>
    <row r="36" spans="1:8" ht="15" x14ac:dyDescent="0.25">
      <c r="A36" s="307">
        <v>20</v>
      </c>
      <c r="B36" s="301" t="s">
        <v>493</v>
      </c>
      <c r="C36" s="302"/>
      <c r="D36" s="302"/>
      <c r="E36" s="302"/>
      <c r="F36" s="302"/>
      <c r="G36" s="302"/>
      <c r="H36" s="304">
        <f t="shared" si="1"/>
        <v>0</v>
      </c>
    </row>
    <row r="37" spans="1:8" ht="15" x14ac:dyDescent="0.25">
      <c r="A37" s="307">
        <v>21</v>
      </c>
      <c r="B37" s="301" t="s">
        <v>494</v>
      </c>
      <c r="C37" s="302"/>
      <c r="D37" s="302"/>
      <c r="E37" s="302"/>
      <c r="F37" s="302"/>
      <c r="G37" s="302"/>
      <c r="H37" s="304">
        <f t="shared" si="1"/>
        <v>0</v>
      </c>
    </row>
    <row r="38" spans="1:8" ht="15" x14ac:dyDescent="0.25">
      <c r="A38" s="307">
        <v>22</v>
      </c>
      <c r="B38" s="301" t="s">
        <v>495</v>
      </c>
      <c r="C38" s="302">
        <v>730341</v>
      </c>
      <c r="D38" s="302"/>
      <c r="E38" s="302"/>
      <c r="F38" s="302"/>
      <c r="G38" s="302"/>
      <c r="H38" s="304">
        <f t="shared" si="1"/>
        <v>730341</v>
      </c>
    </row>
    <row r="39" spans="1:8" ht="15" x14ac:dyDescent="0.25">
      <c r="A39" s="307" t="s">
        <v>658</v>
      </c>
      <c r="B39" s="310" t="s">
        <v>497</v>
      </c>
      <c r="C39" s="302"/>
      <c r="D39" s="302"/>
      <c r="E39" s="302"/>
      <c r="F39" s="302"/>
      <c r="G39" s="302"/>
      <c r="H39" s="304">
        <f t="shared" si="1"/>
        <v>0</v>
      </c>
    </row>
    <row r="40" spans="1:8" ht="15" x14ac:dyDescent="0.25">
      <c r="A40" s="300" t="s">
        <v>498</v>
      </c>
      <c r="B40" s="303" t="s">
        <v>499</v>
      </c>
      <c r="C40" s="304">
        <f>SUM(C36:C39)</f>
        <v>730341</v>
      </c>
      <c r="D40" s="304">
        <f>SUM(D36:D39)</f>
        <v>0</v>
      </c>
      <c r="E40" s="304">
        <f>SUM(E36:E39)</f>
        <v>0</v>
      </c>
      <c r="F40" s="304">
        <f>SUM(F36:F39)</f>
        <v>0</v>
      </c>
      <c r="G40" s="304">
        <f>SUM(G36:G39)</f>
        <v>0</v>
      </c>
      <c r="H40" s="304">
        <f t="shared" si="1"/>
        <v>730341</v>
      </c>
    </row>
    <row r="41" spans="1:8" ht="15" x14ac:dyDescent="0.25">
      <c r="A41" s="300" t="s">
        <v>500</v>
      </c>
      <c r="B41" s="303" t="s">
        <v>501</v>
      </c>
      <c r="C41" s="304">
        <f>C35-C40</f>
        <v>-726310</v>
      </c>
      <c r="D41" s="304">
        <f>D35-D40</f>
        <v>21</v>
      </c>
      <c r="E41" s="304">
        <f>E35-E40</f>
        <v>55</v>
      </c>
      <c r="F41" s="304">
        <f>F35-F40</f>
        <v>74</v>
      </c>
      <c r="G41" s="304">
        <f>G35-G40</f>
        <v>20</v>
      </c>
      <c r="H41" s="304">
        <f t="shared" si="1"/>
        <v>-726140</v>
      </c>
    </row>
    <row r="42" spans="1:8" ht="15" x14ac:dyDescent="0.25">
      <c r="A42" s="300" t="s">
        <v>502</v>
      </c>
      <c r="B42" s="303" t="s">
        <v>503</v>
      </c>
      <c r="C42" s="304">
        <f t="shared" ref="C42:H42" si="2">C30+(C41)</f>
        <v>-98001689</v>
      </c>
      <c r="D42" s="304">
        <f t="shared" si="2"/>
        <v>-4106707</v>
      </c>
      <c r="E42" s="304">
        <f t="shared" si="2"/>
        <v>-2155099</v>
      </c>
      <c r="F42" s="304">
        <f t="shared" si="2"/>
        <v>4370709</v>
      </c>
      <c r="G42" s="304">
        <f t="shared" si="2"/>
        <v>-1071739</v>
      </c>
      <c r="H42" s="304">
        <f t="shared" si="2"/>
        <v>-100964525</v>
      </c>
    </row>
    <row r="43" spans="1:8" ht="15" x14ac:dyDescent="0.25">
      <c r="A43" s="307">
        <v>23</v>
      </c>
      <c r="B43" s="301" t="s">
        <v>504</v>
      </c>
      <c r="C43" s="302"/>
      <c r="D43" s="302"/>
      <c r="E43" s="302"/>
      <c r="F43" s="302"/>
      <c r="G43" s="302"/>
      <c r="H43" s="304">
        <f t="shared" ref="H43:H48" si="3">SUM(C43:G43)</f>
        <v>0</v>
      </c>
    </row>
    <row r="44" spans="1:8" ht="15" x14ac:dyDescent="0.25">
      <c r="A44" s="307">
        <v>24</v>
      </c>
      <c r="B44" s="301" t="s">
        <v>505</v>
      </c>
      <c r="C44" s="302"/>
      <c r="D44" s="302"/>
      <c r="E44" s="302"/>
      <c r="F44" s="302"/>
      <c r="G44" s="302"/>
      <c r="H44" s="304">
        <f t="shared" si="3"/>
        <v>0</v>
      </c>
    </row>
    <row r="45" spans="1:8" ht="15" x14ac:dyDescent="0.25">
      <c r="A45" s="307" t="s">
        <v>506</v>
      </c>
      <c r="B45" s="303" t="s">
        <v>507</v>
      </c>
      <c r="C45" s="304">
        <f>SUM(C43:C44)</f>
        <v>0</v>
      </c>
      <c r="D45" s="304">
        <f>SUM(D43:D44)</f>
        <v>0</v>
      </c>
      <c r="E45" s="302"/>
      <c r="F45" s="304"/>
      <c r="G45" s="302"/>
      <c r="H45" s="304">
        <f t="shared" si="3"/>
        <v>0</v>
      </c>
    </row>
    <row r="46" spans="1:8" ht="15" x14ac:dyDescent="0.25">
      <c r="A46" s="307" t="s">
        <v>508</v>
      </c>
      <c r="B46" s="301" t="s">
        <v>509</v>
      </c>
      <c r="C46" s="302"/>
      <c r="D46" s="302"/>
      <c r="E46" s="302"/>
      <c r="F46" s="302"/>
      <c r="G46" s="302"/>
      <c r="H46" s="304">
        <f t="shared" si="3"/>
        <v>0</v>
      </c>
    </row>
    <row r="47" spans="1:8" ht="15" x14ac:dyDescent="0.25">
      <c r="A47" s="300" t="s">
        <v>510</v>
      </c>
      <c r="B47" s="303" t="s">
        <v>511</v>
      </c>
      <c r="C47" s="304">
        <f>C45-C46</f>
        <v>0</v>
      </c>
      <c r="D47" s="304">
        <f>D45-D46</f>
        <v>0</v>
      </c>
      <c r="E47" s="304">
        <f>E45-E46</f>
        <v>0</v>
      </c>
      <c r="F47" s="304">
        <f>F45-F46</f>
        <v>0</v>
      </c>
      <c r="G47" s="304"/>
      <c r="H47" s="304">
        <f t="shared" si="3"/>
        <v>0</v>
      </c>
    </row>
    <row r="48" spans="1:8" ht="15" x14ac:dyDescent="0.25">
      <c r="A48" s="300" t="s">
        <v>512</v>
      </c>
      <c r="B48" s="303" t="s">
        <v>513</v>
      </c>
      <c r="C48" s="304">
        <f>C42+C47</f>
        <v>-98001689</v>
      </c>
      <c r="D48" s="304">
        <f>D42+D47</f>
        <v>-4106707</v>
      </c>
      <c r="E48" s="304">
        <f>E42+E47</f>
        <v>-2155099</v>
      </c>
      <c r="F48" s="304">
        <f>F42+F47</f>
        <v>4370709</v>
      </c>
      <c r="G48" s="304">
        <f>G42+G47</f>
        <v>-1071739</v>
      </c>
      <c r="H48" s="304">
        <f t="shared" si="3"/>
        <v>-100964525</v>
      </c>
    </row>
  </sheetData>
  <mergeCells count="2">
    <mergeCell ref="A4:H4"/>
    <mergeCell ref="G5:H5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7:F45"/>
  <sheetViews>
    <sheetView workbookViewId="0">
      <selection activeCell="I43" sqref="I43"/>
    </sheetView>
  </sheetViews>
  <sheetFormatPr defaultRowHeight="12.75" x14ac:dyDescent="0.2"/>
  <cols>
    <col min="1" max="1" width="9.28515625" customWidth="1"/>
    <col min="2" max="2" width="36.7109375" customWidth="1"/>
    <col min="3" max="3" width="14.85546875" customWidth="1"/>
    <col min="4" max="4" width="15.85546875" customWidth="1"/>
  </cols>
  <sheetData>
    <row r="7" spans="1:4" ht="48.75" customHeight="1" x14ac:dyDescent="0.25">
      <c r="A7" s="575" t="s">
        <v>567</v>
      </c>
      <c r="B7" s="575"/>
      <c r="C7" s="575"/>
      <c r="D7" s="575"/>
    </row>
    <row r="8" spans="1:4" ht="90" x14ac:dyDescent="0.2">
      <c r="A8" s="140" t="s">
        <v>347</v>
      </c>
      <c r="B8" s="93" t="s">
        <v>2</v>
      </c>
      <c r="C8" s="45" t="s">
        <v>757</v>
      </c>
      <c r="D8" s="45" t="s">
        <v>828</v>
      </c>
    </row>
    <row r="9" spans="1:4" x14ac:dyDescent="0.2">
      <c r="A9" s="1">
        <v>1</v>
      </c>
      <c r="B9" s="1">
        <v>2</v>
      </c>
      <c r="C9" s="1">
        <v>3</v>
      </c>
      <c r="D9" s="1">
        <v>4</v>
      </c>
    </row>
    <row r="10" spans="1:4" ht="26.25" customHeight="1" x14ac:dyDescent="0.2">
      <c r="A10" s="1">
        <v>1</v>
      </c>
      <c r="B10" s="44" t="s">
        <v>348</v>
      </c>
      <c r="C10" s="2">
        <v>1</v>
      </c>
      <c r="D10" s="2">
        <v>1</v>
      </c>
    </row>
    <row r="11" spans="1:4" ht="26.25" customHeight="1" x14ac:dyDescent="0.2">
      <c r="A11" s="1">
        <v>2</v>
      </c>
      <c r="B11" s="45" t="s">
        <v>349</v>
      </c>
      <c r="C11" s="6">
        <v>70630</v>
      </c>
      <c r="D11" s="6">
        <v>92458</v>
      </c>
    </row>
    <row r="12" spans="1:4" ht="27.75" customHeight="1" x14ac:dyDescent="0.2">
      <c r="A12" s="1">
        <v>3</v>
      </c>
      <c r="B12" s="44" t="s">
        <v>350</v>
      </c>
      <c r="C12" s="2">
        <v>3</v>
      </c>
      <c r="D12" s="2">
        <v>0</v>
      </c>
    </row>
    <row r="13" spans="1:4" ht="29.25" customHeight="1" x14ac:dyDescent="0.2">
      <c r="A13" s="1">
        <v>4</v>
      </c>
      <c r="B13" s="44" t="s">
        <v>351</v>
      </c>
      <c r="C13" s="2">
        <v>7987</v>
      </c>
      <c r="D13" s="2">
        <v>7468</v>
      </c>
    </row>
    <row r="14" spans="1:4" ht="26.25" customHeight="1" x14ac:dyDescent="0.2">
      <c r="A14" s="1">
        <v>5</v>
      </c>
      <c r="B14" s="44" t="s">
        <v>352</v>
      </c>
      <c r="C14" s="2">
        <v>62640</v>
      </c>
      <c r="D14" s="2">
        <v>84990</v>
      </c>
    </row>
    <row r="15" spans="1:4" ht="29.25" customHeight="1" x14ac:dyDescent="0.2">
      <c r="A15" s="1">
        <v>6</v>
      </c>
      <c r="B15" s="44" t="s">
        <v>353</v>
      </c>
      <c r="C15" s="2"/>
      <c r="D15" s="2"/>
    </row>
    <row r="16" spans="1:4" x14ac:dyDescent="0.2">
      <c r="A16" s="1">
        <v>7</v>
      </c>
      <c r="B16" s="45" t="s">
        <v>354</v>
      </c>
      <c r="C16" s="6">
        <v>19081</v>
      </c>
      <c r="D16" s="6">
        <v>15560</v>
      </c>
    </row>
    <row r="17" spans="1:4" ht="26.25" customHeight="1" x14ac:dyDescent="0.2">
      <c r="A17" s="1">
        <v>8</v>
      </c>
      <c r="B17" s="44" t="s">
        <v>355</v>
      </c>
      <c r="C17" s="2">
        <v>4004</v>
      </c>
      <c r="D17" s="2">
        <v>3780</v>
      </c>
    </row>
    <row r="18" spans="1:4" ht="32.25" customHeight="1" x14ac:dyDescent="0.2">
      <c r="A18" s="1">
        <v>9</v>
      </c>
      <c r="B18" s="44" t="s">
        <v>356</v>
      </c>
      <c r="C18" s="2">
        <v>13713</v>
      </c>
      <c r="D18" s="2">
        <v>8386</v>
      </c>
    </row>
    <row r="19" spans="1:4" ht="27" customHeight="1" x14ac:dyDescent="0.2">
      <c r="A19" s="1">
        <v>10</v>
      </c>
      <c r="B19" s="44" t="s">
        <v>357</v>
      </c>
      <c r="C19" s="2"/>
      <c r="D19" s="2"/>
    </row>
    <row r="20" spans="1:4" ht="25.5" customHeight="1" x14ac:dyDescent="0.2">
      <c r="A20" s="1">
        <v>11</v>
      </c>
      <c r="B20" s="44" t="s">
        <v>358</v>
      </c>
      <c r="C20" s="2">
        <v>1364</v>
      </c>
      <c r="D20" s="2">
        <v>3394</v>
      </c>
    </row>
    <row r="21" spans="1:4" ht="28.5" customHeight="1" x14ac:dyDescent="0.2">
      <c r="A21" s="1">
        <v>12</v>
      </c>
      <c r="B21" s="45" t="s">
        <v>659</v>
      </c>
      <c r="C21" s="6">
        <v>2858</v>
      </c>
      <c r="D21" s="6">
        <v>87</v>
      </c>
    </row>
    <row r="22" spans="1:4" ht="27" customHeight="1" x14ac:dyDescent="0.2">
      <c r="A22" s="1">
        <v>13</v>
      </c>
      <c r="B22" s="45" t="s">
        <v>660</v>
      </c>
      <c r="C22" s="6">
        <v>92569</v>
      </c>
      <c r="D22" s="6">
        <v>108105</v>
      </c>
    </row>
    <row r="23" spans="1:4" ht="20.25" customHeight="1" x14ac:dyDescent="0.2">
      <c r="A23" s="1">
        <v>14</v>
      </c>
      <c r="B23" s="45" t="s">
        <v>359</v>
      </c>
      <c r="C23" s="6">
        <v>82700</v>
      </c>
      <c r="D23" s="6">
        <v>100071</v>
      </c>
    </row>
    <row r="24" spans="1:4" ht="24.75" customHeight="1" x14ac:dyDescent="0.2">
      <c r="A24" s="1">
        <v>15</v>
      </c>
      <c r="B24" s="44" t="s">
        <v>360</v>
      </c>
      <c r="C24" s="2">
        <v>58000</v>
      </c>
      <c r="D24" s="2">
        <v>58000</v>
      </c>
    </row>
    <row r="25" spans="1:4" ht="21.75" customHeight="1" x14ac:dyDescent="0.2">
      <c r="A25" s="1">
        <v>16</v>
      </c>
      <c r="B25" s="44" t="s">
        <v>361</v>
      </c>
      <c r="C25" s="2"/>
      <c r="D25" s="2"/>
    </row>
    <row r="26" spans="1:4" ht="29.25" customHeight="1" x14ac:dyDescent="0.2">
      <c r="A26" s="1">
        <v>17</v>
      </c>
      <c r="B26" s="44" t="s">
        <v>362</v>
      </c>
      <c r="C26" s="2">
        <v>24477</v>
      </c>
      <c r="D26" s="2">
        <v>24701</v>
      </c>
    </row>
    <row r="27" spans="1:4" x14ac:dyDescent="0.2">
      <c r="A27" s="1">
        <v>18</v>
      </c>
      <c r="B27" s="44" t="s">
        <v>555</v>
      </c>
      <c r="C27" s="2"/>
      <c r="D27" s="2"/>
    </row>
    <row r="28" spans="1:4" x14ac:dyDescent="0.2">
      <c r="A28" s="1">
        <v>19</v>
      </c>
      <c r="B28" s="44" t="s">
        <v>661</v>
      </c>
      <c r="C28" s="2">
        <v>223</v>
      </c>
      <c r="D28" s="2">
        <v>17370</v>
      </c>
    </row>
    <row r="29" spans="1:4" ht="24" customHeight="1" x14ac:dyDescent="0.2">
      <c r="A29" s="1">
        <v>20</v>
      </c>
      <c r="B29" s="45" t="s">
        <v>363</v>
      </c>
      <c r="C29" s="6">
        <v>8817</v>
      </c>
      <c r="D29" s="6">
        <v>8027</v>
      </c>
    </row>
    <row r="30" spans="1:4" ht="27" customHeight="1" x14ac:dyDescent="0.2">
      <c r="A30" s="1">
        <v>21</v>
      </c>
      <c r="B30" s="44" t="s">
        <v>364</v>
      </c>
      <c r="C30" s="2"/>
      <c r="D30" s="2"/>
    </row>
    <row r="31" spans="1:4" ht="27" customHeight="1" x14ac:dyDescent="0.2">
      <c r="A31" s="1">
        <v>22</v>
      </c>
      <c r="B31" s="44" t="s">
        <v>365</v>
      </c>
      <c r="C31" s="2"/>
      <c r="D31" s="2"/>
    </row>
    <row r="32" spans="1:4" ht="35.25" customHeight="1" x14ac:dyDescent="0.2">
      <c r="A32" s="1">
        <v>23</v>
      </c>
      <c r="B32" s="44" t="s">
        <v>366</v>
      </c>
      <c r="C32" s="2"/>
      <c r="D32" s="2"/>
    </row>
    <row r="33" spans="1:6" ht="27" customHeight="1" x14ac:dyDescent="0.2">
      <c r="A33" s="1">
        <v>24</v>
      </c>
      <c r="B33" s="44" t="s">
        <v>367</v>
      </c>
      <c r="C33" s="2"/>
      <c r="D33" s="2"/>
    </row>
    <row r="34" spans="1:6" ht="36.75" customHeight="1" x14ac:dyDescent="0.2">
      <c r="A34" s="1">
        <v>25</v>
      </c>
      <c r="B34" s="44" t="s">
        <v>368</v>
      </c>
      <c r="C34" s="2"/>
      <c r="D34" s="2"/>
    </row>
    <row r="35" spans="1:6" ht="30" customHeight="1" x14ac:dyDescent="0.2">
      <c r="A35" s="1">
        <v>26</v>
      </c>
      <c r="B35" s="44" t="s">
        <v>369</v>
      </c>
      <c r="C35" s="2"/>
      <c r="D35" s="2"/>
    </row>
    <row r="36" spans="1:6" ht="27.75" customHeight="1" x14ac:dyDescent="0.2">
      <c r="A36" s="1">
        <v>27</v>
      </c>
      <c r="B36" s="44" t="s">
        <v>370</v>
      </c>
      <c r="C36" s="2">
        <v>8817</v>
      </c>
      <c r="D36" s="2">
        <v>8027</v>
      </c>
    </row>
    <row r="37" spans="1:6" ht="32.25" customHeight="1" x14ac:dyDescent="0.2">
      <c r="A37" s="1">
        <v>28</v>
      </c>
      <c r="B37" s="44" t="s">
        <v>371</v>
      </c>
      <c r="C37" s="2"/>
      <c r="D37" s="2"/>
    </row>
    <row r="38" spans="1:6" ht="29.25" customHeight="1" x14ac:dyDescent="0.2">
      <c r="A38" s="1">
        <v>29</v>
      </c>
      <c r="B38" s="44" t="s">
        <v>372</v>
      </c>
      <c r="C38" s="2"/>
      <c r="D38" s="2"/>
    </row>
    <row r="39" spans="1:6" ht="35.25" customHeight="1" x14ac:dyDescent="0.2">
      <c r="A39" s="1">
        <v>30</v>
      </c>
      <c r="B39" s="44" t="s">
        <v>373</v>
      </c>
      <c r="C39" s="2"/>
      <c r="D39" s="2"/>
    </row>
    <row r="40" spans="1:6" ht="39.75" customHeight="1" x14ac:dyDescent="0.2">
      <c r="A40" s="1">
        <v>31</v>
      </c>
      <c r="B40" s="44" t="s">
        <v>374</v>
      </c>
      <c r="C40" s="2"/>
      <c r="D40" s="2"/>
    </row>
    <row r="41" spans="1:6" ht="24" customHeight="1" x14ac:dyDescent="0.2">
      <c r="A41" s="1">
        <v>32</v>
      </c>
      <c r="B41" s="44" t="s">
        <v>375</v>
      </c>
      <c r="C41" s="2"/>
      <c r="D41" s="2"/>
    </row>
    <row r="42" spans="1:6" ht="20.25" customHeight="1" x14ac:dyDescent="0.2">
      <c r="A42" s="1">
        <v>33</v>
      </c>
      <c r="B42" s="45" t="s">
        <v>662</v>
      </c>
      <c r="C42" s="6">
        <v>1052</v>
      </c>
      <c r="D42" s="6">
        <v>7</v>
      </c>
    </row>
    <row r="43" spans="1:6" ht="26.25" customHeight="1" x14ac:dyDescent="0.2">
      <c r="A43" s="1">
        <v>34</v>
      </c>
      <c r="B43" s="45" t="s">
        <v>663</v>
      </c>
      <c r="C43" s="6">
        <v>92569</v>
      </c>
      <c r="D43" s="6">
        <v>108105</v>
      </c>
      <c r="F43" t="s">
        <v>520</v>
      </c>
    </row>
    <row r="44" spans="1:6" ht="18.75" customHeight="1" x14ac:dyDescent="0.2">
      <c r="A44" s="1">
        <v>35</v>
      </c>
      <c r="B44" s="44" t="s">
        <v>377</v>
      </c>
      <c r="C44" s="2">
        <v>43858</v>
      </c>
      <c r="D44" s="2">
        <v>46582</v>
      </c>
    </row>
    <row r="45" spans="1:6" ht="25.5" customHeight="1" x14ac:dyDescent="0.2">
      <c r="A45" s="1">
        <v>36</v>
      </c>
      <c r="B45" s="44" t="s">
        <v>378</v>
      </c>
      <c r="C45" s="2">
        <v>-2172</v>
      </c>
      <c r="D45" s="2">
        <v>16565</v>
      </c>
    </row>
  </sheetData>
  <mergeCells count="1">
    <mergeCell ref="A7:D7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6:H64"/>
  <sheetViews>
    <sheetView workbookViewId="0">
      <selection activeCell="D9" sqref="D9"/>
    </sheetView>
  </sheetViews>
  <sheetFormatPr defaultRowHeight="12.75" x14ac:dyDescent="0.2"/>
  <cols>
    <col min="2" max="2" width="26.5703125" customWidth="1"/>
    <col min="3" max="3" width="15.28515625" customWidth="1"/>
    <col min="4" max="4" width="12.140625" customWidth="1"/>
    <col min="5" max="6" width="14.42578125" customWidth="1"/>
    <col min="7" max="7" width="12.28515625" customWidth="1"/>
    <col min="8" max="8" width="15.7109375" customWidth="1"/>
  </cols>
  <sheetData>
    <row r="6" spans="1:8" ht="15.75" x14ac:dyDescent="0.25">
      <c r="A6" s="576" t="s">
        <v>827</v>
      </c>
      <c r="B6" s="576"/>
      <c r="C6" s="576"/>
      <c r="D6" s="576"/>
      <c r="E6" s="576"/>
      <c r="F6" s="576"/>
      <c r="G6" s="576"/>
      <c r="H6" s="576"/>
    </row>
    <row r="7" spans="1:8" x14ac:dyDescent="0.2">
      <c r="A7" s="311"/>
      <c r="B7" s="311"/>
      <c r="C7" s="311"/>
      <c r="D7" s="311"/>
      <c r="E7" s="311"/>
      <c r="F7" s="311"/>
      <c r="G7" s="311"/>
      <c r="H7" s="311"/>
    </row>
    <row r="8" spans="1:8" x14ac:dyDescent="0.2">
      <c r="A8" s="312"/>
      <c r="B8" s="313"/>
      <c r="C8" s="314"/>
      <c r="D8" s="314" t="s">
        <v>556</v>
      </c>
      <c r="E8" s="314"/>
      <c r="F8" s="314"/>
      <c r="G8" s="314"/>
      <c r="H8" s="314"/>
    </row>
    <row r="9" spans="1:8" ht="15" x14ac:dyDescent="0.2">
      <c r="A9" s="311"/>
      <c r="B9" s="315"/>
      <c r="C9" s="315"/>
      <c r="D9" s="311"/>
      <c r="E9" s="311"/>
      <c r="F9" s="311"/>
      <c r="G9" s="311"/>
      <c r="H9" s="311"/>
    </row>
    <row r="10" spans="1:8" ht="13.5" thickBot="1" x14ac:dyDescent="0.25">
      <c r="A10" s="311"/>
      <c r="B10" s="311"/>
      <c r="C10" s="311"/>
      <c r="D10" s="311"/>
      <c r="E10" s="311"/>
      <c r="F10" s="311"/>
      <c r="G10" s="311"/>
      <c r="H10" s="311" t="s">
        <v>273</v>
      </c>
    </row>
    <row r="11" spans="1:8" ht="13.5" thickBot="1" x14ac:dyDescent="0.25">
      <c r="A11" s="338" t="s">
        <v>52</v>
      </c>
      <c r="B11" s="336" t="s">
        <v>2</v>
      </c>
      <c r="C11" s="406" t="s">
        <v>207</v>
      </c>
      <c r="D11" s="406" t="s">
        <v>401</v>
      </c>
      <c r="E11" s="406" t="s">
        <v>664</v>
      </c>
      <c r="F11" s="406" t="s">
        <v>665</v>
      </c>
      <c r="G11" s="406" t="s">
        <v>666</v>
      </c>
      <c r="H11" s="336" t="s">
        <v>127</v>
      </c>
    </row>
    <row r="12" spans="1:8" x14ac:dyDescent="0.2">
      <c r="A12" s="319" t="s">
        <v>53</v>
      </c>
      <c r="B12" s="337" t="s">
        <v>667</v>
      </c>
      <c r="C12" s="335"/>
      <c r="D12" s="335"/>
      <c r="E12" s="335" t="s">
        <v>520</v>
      </c>
      <c r="F12" s="335"/>
      <c r="G12" s="335"/>
      <c r="H12" s="335"/>
    </row>
    <row r="13" spans="1:8" x14ac:dyDescent="0.2">
      <c r="A13" s="316" t="s">
        <v>54</v>
      </c>
      <c r="B13" s="129" t="s">
        <v>668</v>
      </c>
      <c r="C13" s="317">
        <v>40913860</v>
      </c>
      <c r="D13" s="317"/>
      <c r="E13" s="318"/>
      <c r="F13" s="318"/>
      <c r="G13" s="317">
        <v>52512</v>
      </c>
      <c r="H13" s="317">
        <v>40864372</v>
      </c>
    </row>
    <row r="14" spans="1:8" x14ac:dyDescent="0.2">
      <c r="A14" s="316" t="s">
        <v>56</v>
      </c>
      <c r="B14" s="129" t="s">
        <v>669</v>
      </c>
      <c r="C14" s="317">
        <v>28996290</v>
      </c>
      <c r="D14" s="317"/>
      <c r="E14" s="318"/>
      <c r="F14" s="318"/>
      <c r="G14" s="317">
        <v>52512</v>
      </c>
      <c r="H14" s="317">
        <v>27146650</v>
      </c>
    </row>
    <row r="15" spans="1:8" x14ac:dyDescent="0.2">
      <c r="A15" s="316" t="s">
        <v>57</v>
      </c>
      <c r="B15" s="129" t="s">
        <v>670</v>
      </c>
      <c r="C15" s="317">
        <f>C13-C14</f>
        <v>11917570</v>
      </c>
      <c r="D15" s="317"/>
      <c r="E15" s="318"/>
      <c r="F15" s="318"/>
      <c r="G15" s="317">
        <v>0</v>
      </c>
      <c r="H15" s="317">
        <v>13717722</v>
      </c>
    </row>
    <row r="16" spans="1:8" x14ac:dyDescent="0.2">
      <c r="A16" s="577"/>
      <c r="B16" s="577"/>
      <c r="C16" s="577"/>
      <c r="D16" s="577"/>
      <c r="E16" s="577"/>
      <c r="F16" s="577"/>
      <c r="G16" s="577"/>
      <c r="H16" s="577"/>
    </row>
    <row r="17" spans="1:8" x14ac:dyDescent="0.2">
      <c r="A17" s="578"/>
      <c r="B17" s="578"/>
      <c r="C17" s="578"/>
      <c r="D17" s="578"/>
      <c r="E17" s="578"/>
      <c r="F17" s="578"/>
      <c r="G17" s="578"/>
      <c r="H17" s="578"/>
    </row>
    <row r="18" spans="1:8" x14ac:dyDescent="0.2">
      <c r="A18" s="578"/>
      <c r="B18" s="578"/>
      <c r="C18" s="578"/>
      <c r="D18" s="578"/>
      <c r="E18" s="578"/>
      <c r="F18" s="578"/>
      <c r="G18" s="578"/>
      <c r="H18" s="578"/>
    </row>
    <row r="19" spans="1:8" x14ac:dyDescent="0.2">
      <c r="A19" s="579"/>
      <c r="B19" s="579"/>
      <c r="C19" s="579"/>
      <c r="D19" s="579"/>
      <c r="E19" s="579"/>
      <c r="F19" s="579"/>
      <c r="G19" s="579"/>
      <c r="H19" s="579"/>
    </row>
    <row r="20" spans="1:8" x14ac:dyDescent="0.2">
      <c r="A20" s="579"/>
      <c r="B20" s="579"/>
      <c r="C20" s="579"/>
      <c r="D20" s="579"/>
      <c r="E20" s="579"/>
      <c r="F20" s="579"/>
      <c r="G20" s="579"/>
      <c r="H20" s="579"/>
    </row>
    <row r="21" spans="1:8" x14ac:dyDescent="0.2">
      <c r="A21" s="580"/>
      <c r="B21" s="580"/>
      <c r="C21" s="580"/>
      <c r="D21" s="580"/>
      <c r="E21" s="580"/>
      <c r="F21" s="580"/>
      <c r="G21" s="580"/>
      <c r="H21" s="580"/>
    </row>
    <row r="22" spans="1:8" x14ac:dyDescent="0.2">
      <c r="A22" s="319" t="s">
        <v>58</v>
      </c>
      <c r="B22" s="320" t="s">
        <v>2</v>
      </c>
      <c r="C22" s="320" t="s">
        <v>207</v>
      </c>
      <c r="D22" s="320" t="s">
        <v>401</v>
      </c>
      <c r="E22" s="320" t="s">
        <v>664</v>
      </c>
      <c r="F22" s="320" t="s">
        <v>665</v>
      </c>
      <c r="G22" s="320" t="s">
        <v>666</v>
      </c>
      <c r="H22" s="320" t="s">
        <v>127</v>
      </c>
    </row>
    <row r="23" spans="1:8" x14ac:dyDescent="0.2">
      <c r="A23" s="316" t="s">
        <v>59</v>
      </c>
      <c r="B23" s="133" t="s">
        <v>671</v>
      </c>
      <c r="C23" s="317"/>
      <c r="D23" s="317"/>
      <c r="E23" s="317"/>
      <c r="F23" s="317"/>
      <c r="G23" s="317"/>
      <c r="H23" s="317"/>
    </row>
    <row r="24" spans="1:8" x14ac:dyDescent="0.2">
      <c r="A24" s="319" t="s">
        <v>98</v>
      </c>
      <c r="B24" s="129" t="s">
        <v>693</v>
      </c>
      <c r="C24" s="317">
        <v>41330490</v>
      </c>
      <c r="D24" s="317"/>
      <c r="E24" s="317"/>
      <c r="F24" s="317"/>
      <c r="G24" s="317"/>
      <c r="H24" s="317">
        <f>SUM(C24:G24)</f>
        <v>41330490</v>
      </c>
    </row>
    <row r="25" spans="1:8" x14ac:dyDescent="0.2">
      <c r="A25" s="316" t="s">
        <v>99</v>
      </c>
      <c r="B25" s="129" t="s">
        <v>694</v>
      </c>
      <c r="C25" s="317">
        <v>0</v>
      </c>
      <c r="D25" s="317"/>
      <c r="E25" s="317"/>
      <c r="F25" s="317"/>
      <c r="G25" s="317"/>
      <c r="H25" s="317">
        <f>SUM(C25:G25)</f>
        <v>0</v>
      </c>
    </row>
    <row r="26" spans="1:8" x14ac:dyDescent="0.2">
      <c r="A26" s="319" t="s">
        <v>526</v>
      </c>
      <c r="B26" s="129" t="s">
        <v>695</v>
      </c>
      <c r="C26" s="317">
        <f>+C24-C25</f>
        <v>41330490</v>
      </c>
      <c r="D26" s="317"/>
      <c r="E26" s="317"/>
      <c r="F26" s="317"/>
      <c r="G26" s="317"/>
      <c r="H26" s="317">
        <f>SUM(C26:G26)</f>
        <v>41330490</v>
      </c>
    </row>
    <row r="27" spans="1:8" x14ac:dyDescent="0.2">
      <c r="A27" s="316" t="s">
        <v>603</v>
      </c>
      <c r="B27" s="129"/>
      <c r="C27" s="317"/>
      <c r="D27" s="317"/>
      <c r="E27" s="317"/>
      <c r="F27" s="317"/>
      <c r="G27" s="317"/>
      <c r="H27" s="317"/>
    </row>
    <row r="28" spans="1:8" x14ac:dyDescent="0.2">
      <c r="A28" s="319" t="s">
        <v>573</v>
      </c>
      <c r="B28" s="133" t="s">
        <v>672</v>
      </c>
      <c r="C28" s="317"/>
      <c r="D28" s="317"/>
      <c r="E28" s="317"/>
      <c r="F28" s="317"/>
      <c r="G28" s="317"/>
      <c r="H28" s="317"/>
    </row>
    <row r="29" spans="1:8" x14ac:dyDescent="0.2">
      <c r="A29" s="316" t="s">
        <v>574</v>
      </c>
      <c r="B29" s="129" t="s">
        <v>693</v>
      </c>
      <c r="C29" s="317">
        <v>10448230</v>
      </c>
      <c r="D29" s="317"/>
      <c r="E29" s="317"/>
      <c r="F29" s="317"/>
      <c r="G29" s="317"/>
      <c r="H29" s="317">
        <f>SUM(C29:G29)</f>
        <v>10448230</v>
      </c>
    </row>
    <row r="30" spans="1:8" x14ac:dyDescent="0.2">
      <c r="A30" s="319" t="s">
        <v>591</v>
      </c>
      <c r="B30" s="129" t="s">
        <v>694</v>
      </c>
      <c r="C30" s="317">
        <v>0</v>
      </c>
      <c r="D30" s="317"/>
      <c r="E30" s="317"/>
      <c r="F30" s="317"/>
      <c r="G30" s="317"/>
      <c r="H30" s="317">
        <f>SUM(C30:G30)</f>
        <v>0</v>
      </c>
    </row>
    <row r="31" spans="1:8" x14ac:dyDescent="0.2">
      <c r="A31" s="316" t="s">
        <v>575</v>
      </c>
      <c r="B31" s="129" t="s">
        <v>695</v>
      </c>
      <c r="C31" s="317">
        <f>+C29-C30</f>
        <v>10448230</v>
      </c>
      <c r="D31" s="317"/>
      <c r="E31" s="317"/>
      <c r="F31" s="317"/>
      <c r="G31" s="317"/>
      <c r="H31" s="317">
        <f>SUM(C31:G31)</f>
        <v>10448230</v>
      </c>
    </row>
    <row r="32" spans="1:8" x14ac:dyDescent="0.2">
      <c r="A32" s="319" t="s">
        <v>576</v>
      </c>
      <c r="B32" s="321" t="s">
        <v>673</v>
      </c>
      <c r="C32" s="317"/>
      <c r="D32" s="317"/>
      <c r="E32" s="317"/>
      <c r="F32" s="317"/>
      <c r="G32" s="317"/>
      <c r="H32" s="317"/>
    </row>
    <row r="33" spans="1:8" x14ac:dyDescent="0.2">
      <c r="A33" s="316" t="s">
        <v>577</v>
      </c>
      <c r="B33" s="322" t="s">
        <v>693</v>
      </c>
      <c r="C33" s="317">
        <v>734786847</v>
      </c>
      <c r="D33" s="317"/>
      <c r="E33" s="317"/>
      <c r="F33" s="317"/>
      <c r="G33" s="317"/>
      <c r="H33" s="317">
        <f>SUM(C33:G33)</f>
        <v>734786847</v>
      </c>
    </row>
    <row r="34" spans="1:8" x14ac:dyDescent="0.2">
      <c r="A34" s="319" t="s">
        <v>578</v>
      </c>
      <c r="B34" s="322" t="s">
        <v>694</v>
      </c>
      <c r="C34" s="317">
        <v>166603723</v>
      </c>
      <c r="D34" s="317"/>
      <c r="E34" s="317"/>
      <c r="F34" s="317"/>
      <c r="G34" s="317"/>
      <c r="H34" s="317">
        <f>SUM(C34:G34)</f>
        <v>166603723</v>
      </c>
    </row>
    <row r="35" spans="1:8" x14ac:dyDescent="0.2">
      <c r="A35" s="316" t="s">
        <v>579</v>
      </c>
      <c r="B35" s="322" t="s">
        <v>695</v>
      </c>
      <c r="C35" s="317">
        <f>C33-C34</f>
        <v>568183124</v>
      </c>
      <c r="D35" s="317"/>
      <c r="E35" s="317"/>
      <c r="F35" s="317"/>
      <c r="G35" s="317"/>
      <c r="H35" s="317">
        <f>SUM(C35:G35)</f>
        <v>568183124</v>
      </c>
    </row>
    <row r="36" spans="1:8" x14ac:dyDescent="0.2">
      <c r="A36" s="319" t="s">
        <v>592</v>
      </c>
      <c r="B36" s="311"/>
      <c r="C36" s="323"/>
      <c r="D36" s="323"/>
      <c r="E36" s="323"/>
      <c r="F36" s="323"/>
      <c r="G36" s="323"/>
      <c r="H36" s="323"/>
    </row>
    <row r="37" spans="1:8" x14ac:dyDescent="0.2">
      <c r="A37" s="316" t="s">
        <v>593</v>
      </c>
      <c r="B37" s="321" t="s">
        <v>674</v>
      </c>
      <c r="C37" s="317"/>
      <c r="D37" s="317"/>
      <c r="E37" s="317"/>
      <c r="F37" s="317"/>
      <c r="G37" s="317"/>
      <c r="H37" s="317"/>
    </row>
    <row r="38" spans="1:8" x14ac:dyDescent="0.2">
      <c r="A38" s="319" t="s">
        <v>594</v>
      </c>
      <c r="B38" s="322" t="s">
        <v>693</v>
      </c>
      <c r="C38" s="317">
        <v>1054615891</v>
      </c>
      <c r="D38" s="317"/>
      <c r="E38" s="317">
        <v>513016</v>
      </c>
      <c r="F38" s="317"/>
      <c r="G38" s="317"/>
      <c r="H38" s="317">
        <f>SUM(C38:G38)</f>
        <v>1055128907</v>
      </c>
    </row>
    <row r="39" spans="1:8" x14ac:dyDescent="0.2">
      <c r="A39" s="316" t="s">
        <v>595</v>
      </c>
      <c r="B39" s="322" t="s">
        <v>694</v>
      </c>
      <c r="C39" s="317">
        <v>269924095</v>
      </c>
      <c r="D39" s="317"/>
      <c r="E39" s="317">
        <v>10344</v>
      </c>
      <c r="F39" s="317"/>
      <c r="G39" s="317"/>
      <c r="H39" s="317">
        <f>SUM(C39:G39)</f>
        <v>269934439</v>
      </c>
    </row>
    <row r="40" spans="1:8" x14ac:dyDescent="0.2">
      <c r="A40" s="319" t="s">
        <v>596</v>
      </c>
      <c r="B40" s="322" t="s">
        <v>695</v>
      </c>
      <c r="C40" s="317">
        <f>C38-C39</f>
        <v>784691796</v>
      </c>
      <c r="D40" s="317"/>
      <c r="E40" s="317">
        <v>502672</v>
      </c>
      <c r="F40" s="317"/>
      <c r="G40" s="317"/>
      <c r="H40" s="317">
        <f>SUM(C40:G40)</f>
        <v>785194468</v>
      </c>
    </row>
    <row r="41" spans="1:8" x14ac:dyDescent="0.2">
      <c r="A41" s="316" t="s">
        <v>638</v>
      </c>
      <c r="B41" s="311"/>
      <c r="C41" s="323"/>
      <c r="D41" s="323"/>
      <c r="E41" s="323"/>
      <c r="F41" s="323"/>
      <c r="G41" s="323"/>
      <c r="H41" s="323"/>
    </row>
    <row r="42" spans="1:8" x14ac:dyDescent="0.2">
      <c r="A42" s="319" t="s">
        <v>639</v>
      </c>
      <c r="B42" s="321" t="s">
        <v>675</v>
      </c>
      <c r="C42" s="129"/>
      <c r="D42" s="129"/>
      <c r="E42" s="129"/>
      <c r="F42" s="129"/>
      <c r="G42" s="129"/>
      <c r="H42" s="129"/>
    </row>
    <row r="43" spans="1:8" x14ac:dyDescent="0.2">
      <c r="A43" s="316" t="s">
        <v>640</v>
      </c>
      <c r="B43" s="322" t="s">
        <v>668</v>
      </c>
      <c r="C43" s="317">
        <f>C24+C29+C33+C38</f>
        <v>1841181458</v>
      </c>
      <c r="D43" s="317"/>
      <c r="E43" s="317">
        <v>513016</v>
      </c>
      <c r="F43" s="317"/>
      <c r="G43" s="317"/>
      <c r="H43" s="317">
        <v>1044480261</v>
      </c>
    </row>
    <row r="44" spans="1:8" x14ac:dyDescent="0.2">
      <c r="A44" s="319" t="s">
        <v>648</v>
      </c>
      <c r="B44" s="322" t="s">
        <v>669</v>
      </c>
      <c r="C44" s="317">
        <f>C25+C30+C34+C39</f>
        <v>436527818</v>
      </c>
      <c r="D44" s="317"/>
      <c r="E44" s="317">
        <v>10344</v>
      </c>
      <c r="F44" s="317"/>
      <c r="G44" s="317"/>
      <c r="H44" s="317">
        <v>263981634</v>
      </c>
    </row>
    <row r="45" spans="1:8" x14ac:dyDescent="0.2">
      <c r="A45" s="316" t="s">
        <v>649</v>
      </c>
      <c r="B45" s="322" t="s">
        <v>670</v>
      </c>
      <c r="C45" s="317">
        <f>C26+C31+C35+C40</f>
        <v>1404653640</v>
      </c>
      <c r="D45" s="317"/>
      <c r="E45" s="317">
        <v>502672</v>
      </c>
      <c r="F45" s="317"/>
      <c r="G45" s="317"/>
      <c r="H45" s="317">
        <v>780498627</v>
      </c>
    </row>
    <row r="46" spans="1:8" x14ac:dyDescent="0.2">
      <c r="A46" s="319" t="s">
        <v>650</v>
      </c>
      <c r="B46" s="311"/>
      <c r="C46" s="323"/>
      <c r="D46" s="323"/>
      <c r="E46" s="323"/>
      <c r="F46" s="323"/>
      <c r="G46" s="323"/>
      <c r="H46" s="323"/>
    </row>
    <row r="47" spans="1:8" x14ac:dyDescent="0.2">
      <c r="A47" s="316" t="s">
        <v>651</v>
      </c>
      <c r="B47" s="321" t="s">
        <v>676</v>
      </c>
      <c r="C47" s="317"/>
      <c r="D47" s="317"/>
      <c r="E47" s="317"/>
      <c r="F47" s="317"/>
      <c r="G47" s="317"/>
      <c r="H47" s="317"/>
    </row>
    <row r="48" spans="1:8" x14ac:dyDescent="0.2">
      <c r="A48" s="319" t="s">
        <v>652</v>
      </c>
      <c r="B48" s="322" t="s">
        <v>693</v>
      </c>
      <c r="C48" s="317">
        <v>190597770</v>
      </c>
      <c r="D48" s="317">
        <v>4035727</v>
      </c>
      <c r="E48" s="317">
        <v>7161132</v>
      </c>
      <c r="F48" s="317">
        <v>1284996</v>
      </c>
      <c r="G48" s="317">
        <v>3944898</v>
      </c>
      <c r="H48" s="317">
        <f>SUM(C48:G48)</f>
        <v>207024523</v>
      </c>
    </row>
    <row r="49" spans="1:8" x14ac:dyDescent="0.2">
      <c r="A49" s="316" t="s">
        <v>653</v>
      </c>
      <c r="B49" s="322" t="s">
        <v>694</v>
      </c>
      <c r="C49" s="317">
        <v>161220821</v>
      </c>
      <c r="D49" s="317">
        <v>3857932</v>
      </c>
      <c r="E49" s="317">
        <v>4112528</v>
      </c>
      <c r="F49" s="317">
        <v>1267177</v>
      </c>
      <c r="G49" s="317">
        <v>3422551</v>
      </c>
      <c r="H49" s="317">
        <f>SUM(C49:G49)</f>
        <v>173881009</v>
      </c>
    </row>
    <row r="50" spans="1:8" x14ac:dyDescent="0.2">
      <c r="A50" s="319" t="s">
        <v>677</v>
      </c>
      <c r="B50" s="322" t="s">
        <v>695</v>
      </c>
      <c r="C50" s="317">
        <f>C48-C49</f>
        <v>29376949</v>
      </c>
      <c r="D50" s="317">
        <f>D48-D49</f>
        <v>177795</v>
      </c>
      <c r="E50" s="317">
        <f>E48-E49</f>
        <v>3048604</v>
      </c>
      <c r="F50" s="317">
        <v>17819</v>
      </c>
      <c r="G50" s="317">
        <f>G48-G49</f>
        <v>522347</v>
      </c>
      <c r="H50" s="317">
        <f>SUM(C50:G50)</f>
        <v>33143514</v>
      </c>
    </row>
    <row r="51" spans="1:8" x14ac:dyDescent="0.2">
      <c r="A51" s="316" t="s">
        <v>678</v>
      </c>
      <c r="B51" s="311"/>
      <c r="C51" s="323"/>
      <c r="D51" s="323"/>
      <c r="E51" s="323"/>
      <c r="F51" s="323"/>
      <c r="G51" s="323"/>
      <c r="H51" s="323"/>
    </row>
    <row r="52" spans="1:8" x14ac:dyDescent="0.2">
      <c r="A52" s="319" t="s">
        <v>679</v>
      </c>
      <c r="B52" s="321" t="s">
        <v>676</v>
      </c>
      <c r="C52" s="317"/>
      <c r="D52" s="317"/>
      <c r="E52" s="317"/>
      <c r="F52" s="317"/>
      <c r="G52" s="317"/>
      <c r="H52" s="317"/>
    </row>
    <row r="53" spans="1:8" x14ac:dyDescent="0.2">
      <c r="A53" s="316" t="s">
        <v>680</v>
      </c>
      <c r="B53" s="322" t="s">
        <v>696</v>
      </c>
      <c r="C53" s="317">
        <v>80228778</v>
      </c>
      <c r="D53" s="317"/>
      <c r="E53" s="317"/>
      <c r="F53" s="317"/>
      <c r="G53" s="317"/>
      <c r="H53" s="317">
        <f>SUM(C53:G53)</f>
        <v>80228778</v>
      </c>
    </row>
    <row r="54" spans="1:8" x14ac:dyDescent="0.2">
      <c r="A54" s="319" t="s">
        <v>681</v>
      </c>
      <c r="B54" s="322" t="s">
        <v>697</v>
      </c>
      <c r="C54" s="317">
        <v>80228778</v>
      </c>
      <c r="D54" s="317"/>
      <c r="E54" s="317"/>
      <c r="F54" s="317"/>
      <c r="G54" s="317"/>
      <c r="H54" s="317">
        <f>SUM(C54:G54)</f>
        <v>80228778</v>
      </c>
    </row>
    <row r="55" spans="1:8" x14ac:dyDescent="0.2">
      <c r="A55" s="316" t="s">
        <v>682</v>
      </c>
      <c r="B55" s="322" t="s">
        <v>698</v>
      </c>
      <c r="C55" s="317">
        <v>0</v>
      </c>
      <c r="D55" s="317">
        <v>0</v>
      </c>
      <c r="E55" s="317">
        <v>0</v>
      </c>
      <c r="F55" s="317">
        <v>0</v>
      </c>
      <c r="G55" s="317">
        <v>0</v>
      </c>
      <c r="H55" s="317">
        <f>SUM(C55:G55)</f>
        <v>0</v>
      </c>
    </row>
    <row r="56" spans="1:8" x14ac:dyDescent="0.2">
      <c r="A56" s="319" t="s">
        <v>683</v>
      </c>
      <c r="B56" s="311"/>
      <c r="C56" s="323"/>
      <c r="D56" s="323"/>
      <c r="E56" s="323"/>
      <c r="F56" s="323"/>
      <c r="G56" s="323"/>
      <c r="H56" s="323"/>
    </row>
    <row r="57" spans="1:8" x14ac:dyDescent="0.2">
      <c r="A57" s="316" t="s">
        <v>684</v>
      </c>
      <c r="B57" s="321" t="s">
        <v>685</v>
      </c>
      <c r="C57" s="129"/>
      <c r="D57" s="129"/>
      <c r="E57" s="129"/>
      <c r="F57" s="129"/>
      <c r="G57" s="129"/>
      <c r="H57" s="129"/>
    </row>
    <row r="58" spans="1:8" x14ac:dyDescent="0.2">
      <c r="A58" s="319" t="s">
        <v>686</v>
      </c>
      <c r="B58" s="322" t="s">
        <v>668</v>
      </c>
      <c r="C58" s="317">
        <f t="shared" ref="C58:G59" si="0">C48+C53</f>
        <v>270826548</v>
      </c>
      <c r="D58" s="317">
        <f t="shared" si="0"/>
        <v>4035727</v>
      </c>
      <c r="E58" s="317">
        <f t="shared" si="0"/>
        <v>7161132</v>
      </c>
      <c r="F58" s="317">
        <f t="shared" si="0"/>
        <v>1284996</v>
      </c>
      <c r="G58" s="317">
        <f t="shared" si="0"/>
        <v>3944898</v>
      </c>
      <c r="H58" s="317">
        <f>SUM(C58:G58)</f>
        <v>287253301</v>
      </c>
    </row>
    <row r="59" spans="1:8" x14ac:dyDescent="0.2">
      <c r="A59" s="316" t="s">
        <v>687</v>
      </c>
      <c r="B59" s="322" t="s">
        <v>669</v>
      </c>
      <c r="C59" s="317">
        <f t="shared" si="0"/>
        <v>241449599</v>
      </c>
      <c r="D59" s="317">
        <f t="shared" si="0"/>
        <v>3857932</v>
      </c>
      <c r="E59" s="317">
        <f t="shared" si="0"/>
        <v>4112528</v>
      </c>
      <c r="F59" s="317">
        <f t="shared" si="0"/>
        <v>1267177</v>
      </c>
      <c r="G59" s="317">
        <f t="shared" si="0"/>
        <v>3422551</v>
      </c>
      <c r="H59" s="317">
        <f>SUM(C59:G59)</f>
        <v>254109787</v>
      </c>
    </row>
    <row r="60" spans="1:8" x14ac:dyDescent="0.2">
      <c r="A60" s="319" t="s">
        <v>688</v>
      </c>
      <c r="B60" s="322" t="s">
        <v>670</v>
      </c>
      <c r="C60" s="317">
        <f>C50+C55</f>
        <v>29376949</v>
      </c>
      <c r="D60" s="317">
        <f>D50+D55</f>
        <v>177795</v>
      </c>
      <c r="E60" s="317">
        <f>E50+E55</f>
        <v>3048604</v>
      </c>
      <c r="F60" s="317">
        <f>F58-F59</f>
        <v>17819</v>
      </c>
      <c r="G60" s="317">
        <f>G58-G59</f>
        <v>522347</v>
      </c>
      <c r="H60" s="317">
        <f>SUM(C60:G60)</f>
        <v>33143514</v>
      </c>
    </row>
    <row r="61" spans="1:8" x14ac:dyDescent="0.2">
      <c r="A61" s="316" t="s">
        <v>689</v>
      </c>
      <c r="B61" s="311"/>
      <c r="C61" s="323"/>
      <c r="D61" s="323"/>
      <c r="E61" s="323"/>
      <c r="F61" s="323"/>
      <c r="G61" s="323"/>
      <c r="H61" s="323"/>
    </row>
    <row r="62" spans="1:8" x14ac:dyDescent="0.2">
      <c r="A62" s="319" t="s">
        <v>690</v>
      </c>
      <c r="B62" s="321" t="s">
        <v>691</v>
      </c>
      <c r="C62" s="317"/>
      <c r="D62" s="317"/>
      <c r="E62" s="317"/>
      <c r="F62" s="317"/>
      <c r="G62" s="317"/>
      <c r="H62" s="317"/>
    </row>
    <row r="63" spans="1:8" x14ac:dyDescent="0.2">
      <c r="A63" s="319" t="s">
        <v>692</v>
      </c>
      <c r="B63" s="322" t="s">
        <v>699</v>
      </c>
      <c r="C63" s="317">
        <v>3695000</v>
      </c>
      <c r="D63" s="317"/>
      <c r="E63" s="317"/>
      <c r="F63" s="317" t="s">
        <v>563</v>
      </c>
      <c r="G63" s="317"/>
      <c r="H63" s="317">
        <v>3695000</v>
      </c>
    </row>
    <row r="64" spans="1:8" x14ac:dyDescent="0.2">
      <c r="A64" s="316" t="s">
        <v>692</v>
      </c>
      <c r="B64" s="322" t="s">
        <v>700</v>
      </c>
      <c r="C64" s="317">
        <v>5515385</v>
      </c>
      <c r="D64" s="317"/>
      <c r="E64" s="317"/>
      <c r="F64" s="317"/>
      <c r="G64" s="317"/>
      <c r="H64" s="317">
        <v>5515385</v>
      </c>
    </row>
  </sheetData>
  <mergeCells count="3">
    <mergeCell ref="A6:H6"/>
    <mergeCell ref="A16:H18"/>
    <mergeCell ref="A19:H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F20"/>
  <sheetViews>
    <sheetView view="pageLayout" topLeftCell="BJ1" workbookViewId="0">
      <selection activeCell="AY16" sqref="AY16"/>
    </sheetView>
  </sheetViews>
  <sheetFormatPr defaultRowHeight="12.75" x14ac:dyDescent="0.2"/>
  <cols>
    <col min="1" max="1" width="19.5703125" customWidth="1"/>
    <col min="2" max="3" width="7.7109375" customWidth="1"/>
    <col min="4" max="5" width="10" customWidth="1"/>
    <col min="6" max="6" width="11" customWidth="1"/>
    <col min="7" max="7" width="11.140625" customWidth="1"/>
    <col min="8" max="10" width="7.7109375" customWidth="1"/>
    <col min="11" max="11" width="7.28515625" customWidth="1"/>
    <col min="12" max="12" width="11.28515625" customWidth="1"/>
    <col min="13" max="13" width="20.42578125" hidden="1" customWidth="1"/>
    <col min="14" max="14" width="9.28515625" hidden="1" customWidth="1"/>
    <col min="15" max="15" width="11.140625" customWidth="1"/>
    <col min="16" max="16" width="5.42578125" customWidth="1"/>
    <col min="17" max="17" width="19.85546875" customWidth="1"/>
    <col min="18" max="18" width="11.140625" customWidth="1"/>
    <col min="19" max="19" width="12" customWidth="1"/>
    <col min="20" max="20" width="11.42578125" customWidth="1"/>
    <col min="21" max="21" width="3.7109375" customWidth="1"/>
    <col min="22" max="22" width="6.28515625" customWidth="1"/>
    <col min="23" max="23" width="6.85546875" customWidth="1"/>
    <col min="24" max="24" width="12" customWidth="1"/>
    <col min="25" max="25" width="12.42578125" customWidth="1"/>
    <col min="26" max="26" width="12.5703125" customWidth="1"/>
    <col min="27" max="29" width="10.28515625" customWidth="1"/>
    <col min="30" max="30" width="14.42578125" customWidth="1"/>
    <col min="31" max="31" width="16.28515625" customWidth="1"/>
    <col min="32" max="32" width="21.5703125" customWidth="1"/>
    <col min="33" max="33" width="28.7109375" customWidth="1"/>
    <col min="34" max="34" width="34.28515625" customWidth="1"/>
    <col min="35" max="35" width="15.42578125" customWidth="1"/>
    <col min="36" max="36" width="13.140625" customWidth="1"/>
    <col min="37" max="37" width="10.5703125" customWidth="1"/>
    <col min="38" max="38" width="10.42578125" customWidth="1"/>
    <col min="39" max="40" width="10.140625" bestFit="1" customWidth="1"/>
    <col min="41" max="41" width="5.7109375" customWidth="1"/>
    <col min="42" max="42" width="9.140625" hidden="1" customWidth="1"/>
    <col min="43" max="43" width="0.42578125" hidden="1" customWidth="1"/>
    <col min="44" max="44" width="18.140625" customWidth="1"/>
    <col min="45" max="45" width="20" customWidth="1"/>
    <col min="48" max="48" width="9.28515625" customWidth="1"/>
    <col min="49" max="49" width="10.140625" customWidth="1"/>
    <col min="53" max="53" width="9" customWidth="1"/>
    <col min="54" max="54" width="11.28515625" customWidth="1"/>
    <col min="55" max="55" width="10.85546875" customWidth="1"/>
    <col min="58" max="58" width="21.42578125" bestFit="1" customWidth="1"/>
    <col min="64" max="64" width="7" customWidth="1"/>
    <col min="65" max="65" width="6.28515625" customWidth="1"/>
    <col min="69" max="69" width="21.42578125" bestFit="1" customWidth="1"/>
    <col min="76" max="76" width="8.85546875" customWidth="1"/>
    <col min="77" max="77" width="7.140625" customWidth="1"/>
    <col min="78" max="78" width="9" customWidth="1"/>
    <col min="79" max="79" width="10.5703125" customWidth="1"/>
    <col min="80" max="80" width="21.42578125" bestFit="1" customWidth="1"/>
    <col min="81" max="81" width="12.7109375" bestFit="1" customWidth="1"/>
    <col min="82" max="82" width="15.140625" bestFit="1" customWidth="1"/>
  </cols>
  <sheetData>
    <row r="1" spans="1:84" x14ac:dyDescent="0.2">
      <c r="A1" s="433" t="s">
        <v>803</v>
      </c>
      <c r="B1" s="446"/>
      <c r="C1" s="446"/>
      <c r="D1" s="446"/>
      <c r="E1" s="446"/>
      <c r="F1" s="446"/>
      <c r="G1" s="446"/>
      <c r="H1" s="446"/>
      <c r="I1" s="446"/>
      <c r="J1" s="446"/>
      <c r="K1" s="434"/>
      <c r="L1" s="434"/>
      <c r="Q1" s="443" t="s">
        <v>822</v>
      </c>
      <c r="R1" s="443"/>
      <c r="S1" s="443"/>
      <c r="T1" s="443"/>
      <c r="U1" s="443"/>
      <c r="V1" s="443"/>
      <c r="W1" s="443"/>
      <c r="X1" s="443"/>
      <c r="Y1" s="443"/>
      <c r="Z1" s="443"/>
      <c r="AA1" s="443"/>
      <c r="AB1" s="443"/>
      <c r="AC1" s="443"/>
      <c r="AD1" s="443"/>
      <c r="AE1" s="443"/>
      <c r="AF1" s="443"/>
      <c r="AG1" s="443"/>
      <c r="AH1" s="433" t="s">
        <v>802</v>
      </c>
      <c r="AI1" s="433"/>
      <c r="AJ1" s="433"/>
      <c r="AK1" s="434"/>
      <c r="AL1" s="434"/>
      <c r="AM1" s="434"/>
      <c r="AN1" s="434"/>
      <c r="AS1" s="374" t="s">
        <v>803</v>
      </c>
      <c r="AT1" s="29"/>
      <c r="AU1" s="29"/>
      <c r="AV1" s="29"/>
      <c r="AW1" s="29"/>
      <c r="AX1" s="29"/>
      <c r="AY1" s="29"/>
      <c r="AZ1" s="29"/>
      <c r="BA1" s="29"/>
      <c r="BB1" s="29"/>
      <c r="BC1" s="29"/>
      <c r="BF1" s="374" t="s">
        <v>804</v>
      </c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374" t="s">
        <v>808</v>
      </c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418" t="s">
        <v>809</v>
      </c>
      <c r="CC1" s="418"/>
      <c r="CD1" s="418"/>
    </row>
    <row r="2" spans="1:84" x14ac:dyDescent="0.2">
      <c r="A2" s="34" t="s">
        <v>207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12"/>
      <c r="N2" s="32"/>
      <c r="O2" s="32"/>
      <c r="P2" s="32"/>
      <c r="Q2" s="445" t="s">
        <v>823</v>
      </c>
      <c r="R2" s="445"/>
      <c r="S2" s="445"/>
      <c r="T2" s="445"/>
      <c r="U2" s="445"/>
      <c r="V2" s="445"/>
      <c r="W2" s="445"/>
      <c r="X2" s="445"/>
      <c r="Y2" s="445"/>
      <c r="Z2" s="445"/>
      <c r="AA2" s="445"/>
      <c r="AB2" s="445"/>
      <c r="AC2" s="445"/>
      <c r="AD2" s="445"/>
      <c r="AE2" s="445"/>
      <c r="AF2" s="445"/>
      <c r="AG2" s="445"/>
      <c r="AH2" s="419" t="s">
        <v>139</v>
      </c>
      <c r="AI2" s="419"/>
      <c r="AJ2" s="419"/>
      <c r="AK2" s="435"/>
      <c r="AL2" s="435"/>
      <c r="AM2" s="435"/>
      <c r="AN2" s="435"/>
      <c r="AS2" s="34" t="s">
        <v>187</v>
      </c>
      <c r="AT2" s="29"/>
      <c r="AU2" s="29"/>
      <c r="AV2" s="29"/>
      <c r="AW2" s="29"/>
      <c r="AX2" s="29"/>
      <c r="AY2" s="29"/>
      <c r="AZ2" s="29"/>
      <c r="BA2" s="29"/>
      <c r="BB2" s="29"/>
      <c r="BC2" s="29"/>
      <c r="BF2" s="34" t="s">
        <v>216</v>
      </c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419" t="s">
        <v>153</v>
      </c>
      <c r="BR2" s="425"/>
      <c r="BS2" s="425"/>
      <c r="BT2" s="425"/>
      <c r="BU2" s="425"/>
      <c r="BV2" s="425"/>
      <c r="BW2" s="425"/>
      <c r="BX2" s="425"/>
      <c r="BY2" s="425"/>
      <c r="BZ2" s="425"/>
      <c r="CA2" s="425"/>
      <c r="CB2" s="419" t="s">
        <v>205</v>
      </c>
      <c r="CC2" s="420"/>
      <c r="CD2" s="420"/>
    </row>
    <row r="3" spans="1:84" ht="8.25" customHeight="1" x14ac:dyDescent="0.2">
      <c r="A3" s="34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AH3" s="34"/>
      <c r="AI3" s="34"/>
      <c r="AJ3" s="34"/>
      <c r="AK3" s="29"/>
      <c r="AL3" s="29"/>
      <c r="AS3" s="34"/>
      <c r="AT3" s="29"/>
      <c r="AU3" s="29"/>
      <c r="AV3" s="29"/>
      <c r="AW3" s="29"/>
      <c r="AX3" s="29"/>
      <c r="AY3" s="29"/>
      <c r="AZ3" s="29"/>
      <c r="BA3" s="29"/>
      <c r="BB3" s="29"/>
      <c r="BC3" s="29"/>
      <c r="BF3" s="34"/>
      <c r="BG3" s="29"/>
      <c r="BH3" s="29"/>
      <c r="BI3" s="29"/>
      <c r="BJ3" s="29"/>
      <c r="BK3" s="29"/>
      <c r="BL3" s="425"/>
      <c r="BM3" s="425"/>
      <c r="BN3" s="425"/>
      <c r="BO3" s="29"/>
      <c r="BP3" s="29"/>
      <c r="BQ3" s="34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t="s">
        <v>520</v>
      </c>
    </row>
    <row r="4" spans="1:84" ht="12" customHeight="1" thickBo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438" t="s">
        <v>542</v>
      </c>
      <c r="L4" s="415"/>
      <c r="M4" s="415"/>
      <c r="N4" s="415"/>
      <c r="O4" s="415"/>
      <c r="R4" s="32"/>
      <c r="AF4" s="457" t="s">
        <v>273</v>
      </c>
      <c r="AG4" s="458"/>
      <c r="AH4" s="29"/>
      <c r="AI4" s="29"/>
      <c r="AJ4" s="29"/>
      <c r="AK4" s="29"/>
      <c r="AL4" s="29"/>
      <c r="AM4" s="415" t="s">
        <v>273</v>
      </c>
      <c r="AN4" s="415"/>
      <c r="AS4" s="29"/>
      <c r="AT4" s="29"/>
      <c r="AU4" s="29"/>
      <c r="AV4" s="29"/>
      <c r="AW4" s="29"/>
      <c r="AX4" s="29"/>
      <c r="AY4" s="29"/>
      <c r="AZ4" s="29"/>
      <c r="BA4" s="29"/>
      <c r="BB4" s="414" t="s">
        <v>273</v>
      </c>
      <c r="BC4" s="415"/>
      <c r="BF4" s="29"/>
      <c r="BG4" s="29"/>
      <c r="BH4" s="29"/>
      <c r="BI4" s="29"/>
      <c r="BJ4" s="29"/>
      <c r="BK4" s="29"/>
      <c r="BL4" s="29"/>
      <c r="BM4" s="29"/>
      <c r="BN4" s="29"/>
      <c r="BO4" s="414" t="s">
        <v>273</v>
      </c>
      <c r="BP4" s="415"/>
      <c r="BQ4" s="29"/>
      <c r="BR4" s="29"/>
      <c r="BS4" s="29"/>
      <c r="BT4" s="29"/>
      <c r="BU4" s="29"/>
      <c r="BV4" s="29"/>
      <c r="BW4" s="29"/>
      <c r="BX4" s="29"/>
      <c r="BY4" s="29"/>
      <c r="BZ4" s="414" t="s">
        <v>550</v>
      </c>
      <c r="CA4" s="415"/>
      <c r="CB4" t="s">
        <v>520</v>
      </c>
      <c r="CD4" s="183" t="s">
        <v>542</v>
      </c>
    </row>
    <row r="5" spans="1:84" ht="41.25" customHeight="1" x14ac:dyDescent="0.25">
      <c r="A5" s="455" t="s">
        <v>160</v>
      </c>
      <c r="B5" s="449" t="s">
        <v>306</v>
      </c>
      <c r="C5" s="450"/>
      <c r="D5" s="449" t="s">
        <v>307</v>
      </c>
      <c r="E5" s="450"/>
      <c r="F5" s="454" t="s">
        <v>308</v>
      </c>
      <c r="G5" s="450"/>
      <c r="H5" s="444" t="s">
        <v>309</v>
      </c>
      <c r="I5" s="440"/>
      <c r="J5" s="444" t="s">
        <v>310</v>
      </c>
      <c r="K5" s="440"/>
      <c r="L5" s="451" t="s">
        <v>312</v>
      </c>
      <c r="M5" s="452"/>
      <c r="N5" s="452"/>
      <c r="O5" s="453"/>
      <c r="Q5" s="455" t="s">
        <v>160</v>
      </c>
      <c r="R5" s="449" t="s">
        <v>313</v>
      </c>
      <c r="S5" s="450"/>
      <c r="T5" s="439" t="s">
        <v>552</v>
      </c>
      <c r="U5" s="439"/>
      <c r="V5" s="439"/>
      <c r="W5" s="440"/>
      <c r="X5" s="449" t="s">
        <v>311</v>
      </c>
      <c r="Y5" s="450"/>
      <c r="Z5" s="449" t="s">
        <v>522</v>
      </c>
      <c r="AA5" s="417"/>
      <c r="AB5" s="416" t="s">
        <v>750</v>
      </c>
      <c r="AC5" s="417"/>
      <c r="AD5" s="416" t="s">
        <v>635</v>
      </c>
      <c r="AE5" s="417"/>
      <c r="AF5" s="447" t="s">
        <v>206</v>
      </c>
      <c r="AG5" s="448"/>
      <c r="AH5" s="188" t="s">
        <v>160</v>
      </c>
      <c r="AI5" s="436" t="s">
        <v>800</v>
      </c>
      <c r="AJ5" s="437"/>
      <c r="AK5" s="423" t="s">
        <v>314</v>
      </c>
      <c r="AL5" s="424"/>
      <c r="AM5" s="423" t="s">
        <v>170</v>
      </c>
      <c r="AN5" s="424"/>
      <c r="AS5" s="426" t="s">
        <v>160</v>
      </c>
      <c r="AT5" s="431" t="s">
        <v>315</v>
      </c>
      <c r="AU5" s="432"/>
      <c r="AV5" s="428" t="s">
        <v>316</v>
      </c>
      <c r="AW5" s="428"/>
      <c r="AX5" s="423" t="s">
        <v>746</v>
      </c>
      <c r="AY5" s="424"/>
      <c r="AZ5" s="423" t="s">
        <v>801</v>
      </c>
      <c r="BA5" s="424"/>
      <c r="BB5" s="428" t="s">
        <v>126</v>
      </c>
      <c r="BC5" s="428"/>
      <c r="BF5" s="426" t="s">
        <v>160</v>
      </c>
      <c r="BG5" s="431" t="s">
        <v>317</v>
      </c>
      <c r="BH5" s="432"/>
      <c r="BI5" s="428" t="s">
        <v>318</v>
      </c>
      <c r="BJ5" s="428"/>
      <c r="BK5" s="428" t="s">
        <v>601</v>
      </c>
      <c r="BL5" s="428"/>
      <c r="BM5" s="423" t="s">
        <v>585</v>
      </c>
      <c r="BN5" s="424"/>
      <c r="BO5" s="428" t="s">
        <v>551</v>
      </c>
      <c r="BP5" s="428"/>
      <c r="BQ5" s="426" t="s">
        <v>160</v>
      </c>
      <c r="BR5" s="428" t="s">
        <v>805</v>
      </c>
      <c r="BS5" s="429"/>
      <c r="BT5" s="428" t="s">
        <v>806</v>
      </c>
      <c r="BU5" s="428"/>
      <c r="BV5" s="428" t="s">
        <v>807</v>
      </c>
      <c r="BW5" s="428"/>
      <c r="BX5" s="430"/>
      <c r="BY5" s="430"/>
      <c r="BZ5" s="428" t="s">
        <v>126</v>
      </c>
      <c r="CA5" s="428"/>
      <c r="CB5" s="421" t="s">
        <v>160</v>
      </c>
      <c r="CC5" s="423" t="s">
        <v>171</v>
      </c>
      <c r="CD5" s="424"/>
    </row>
    <row r="6" spans="1:84" ht="25.5" customHeight="1" x14ac:dyDescent="0.2">
      <c r="A6" s="456"/>
      <c r="B6" s="2" t="s">
        <v>331</v>
      </c>
      <c r="C6" s="128" t="s">
        <v>342</v>
      </c>
      <c r="D6" s="2" t="s">
        <v>331</v>
      </c>
      <c r="E6" s="128" t="s">
        <v>342</v>
      </c>
      <c r="F6" s="2" t="s">
        <v>331</v>
      </c>
      <c r="G6" s="128" t="s">
        <v>342</v>
      </c>
      <c r="H6" s="2" t="s">
        <v>331</v>
      </c>
      <c r="I6" s="128" t="s">
        <v>342</v>
      </c>
      <c r="J6" s="2" t="s">
        <v>331</v>
      </c>
      <c r="K6" s="128" t="s">
        <v>342</v>
      </c>
      <c r="L6" s="2" t="s">
        <v>331</v>
      </c>
      <c r="M6" s="128" t="s">
        <v>342</v>
      </c>
      <c r="N6" s="2" t="s">
        <v>331</v>
      </c>
      <c r="O6" s="128" t="s">
        <v>342</v>
      </c>
      <c r="Q6" s="456"/>
      <c r="R6" s="2" t="s">
        <v>331</v>
      </c>
      <c r="S6" s="128" t="s">
        <v>342</v>
      </c>
      <c r="T6" s="410" t="s">
        <v>331</v>
      </c>
      <c r="U6" s="412"/>
      <c r="V6" s="410" t="s">
        <v>120</v>
      </c>
      <c r="W6" s="412"/>
      <c r="X6" s="2" t="s">
        <v>331</v>
      </c>
      <c r="Y6" s="128" t="s">
        <v>342</v>
      </c>
      <c r="Z6" s="2" t="s">
        <v>521</v>
      </c>
      <c r="AA6" s="128" t="s">
        <v>342</v>
      </c>
      <c r="AB6" s="2" t="s">
        <v>521</v>
      </c>
      <c r="AC6" s="128" t="s">
        <v>342</v>
      </c>
      <c r="AD6" s="128" t="s">
        <v>572</v>
      </c>
      <c r="AE6" s="128" t="s">
        <v>342</v>
      </c>
      <c r="AF6" s="284" t="s">
        <v>331</v>
      </c>
      <c r="AG6" s="178" t="s">
        <v>120</v>
      </c>
      <c r="AH6" s="189"/>
      <c r="AI6" s="1" t="s">
        <v>331</v>
      </c>
      <c r="AJ6" s="165" t="s">
        <v>120</v>
      </c>
      <c r="AK6" s="1" t="s">
        <v>331</v>
      </c>
      <c r="AL6" s="165" t="s">
        <v>120</v>
      </c>
      <c r="AM6" s="6" t="s">
        <v>331</v>
      </c>
      <c r="AN6" s="6" t="s">
        <v>120</v>
      </c>
      <c r="AS6" s="427"/>
      <c r="AT6" s="2" t="s">
        <v>331</v>
      </c>
      <c r="AU6" s="128" t="s">
        <v>120</v>
      </c>
      <c r="AV6" s="2" t="s">
        <v>331</v>
      </c>
      <c r="AW6" s="128" t="s">
        <v>120</v>
      </c>
      <c r="AX6" s="2" t="s">
        <v>331</v>
      </c>
      <c r="AY6" s="128" t="s">
        <v>120</v>
      </c>
      <c r="AZ6" s="2" t="s">
        <v>331</v>
      </c>
      <c r="BA6" s="128" t="s">
        <v>342</v>
      </c>
      <c r="BB6" s="2" t="s">
        <v>331</v>
      </c>
      <c r="BC6" s="128" t="s">
        <v>120</v>
      </c>
      <c r="BF6" s="427"/>
      <c r="BG6" s="2" t="s">
        <v>331</v>
      </c>
      <c r="BH6" s="128" t="s">
        <v>342</v>
      </c>
      <c r="BI6" s="2" t="s">
        <v>331</v>
      </c>
      <c r="BJ6" s="128" t="s">
        <v>342</v>
      </c>
      <c r="BK6" s="2" t="s">
        <v>331</v>
      </c>
      <c r="BL6" s="128" t="s">
        <v>342</v>
      </c>
      <c r="BM6" s="2" t="s">
        <v>622</v>
      </c>
      <c r="BN6" s="128" t="s">
        <v>342</v>
      </c>
      <c r="BO6" s="6" t="s">
        <v>331</v>
      </c>
      <c r="BP6" s="6" t="s">
        <v>120</v>
      </c>
      <c r="BQ6" s="427"/>
      <c r="BR6" s="2" t="s">
        <v>331</v>
      </c>
      <c r="BS6" s="128" t="s">
        <v>342</v>
      </c>
      <c r="BT6" s="2" t="s">
        <v>331</v>
      </c>
      <c r="BU6" s="128" t="s">
        <v>342</v>
      </c>
      <c r="BV6" s="2" t="s">
        <v>331</v>
      </c>
      <c r="BW6" s="128" t="s">
        <v>342</v>
      </c>
      <c r="BX6" s="2" t="s">
        <v>331</v>
      </c>
      <c r="BY6" s="128" t="s">
        <v>342</v>
      </c>
      <c r="BZ6" s="2" t="s">
        <v>331</v>
      </c>
      <c r="CA6" s="128" t="s">
        <v>342</v>
      </c>
      <c r="CB6" s="422"/>
      <c r="CC6" s="190" t="s">
        <v>331</v>
      </c>
      <c r="CD6" s="21" t="s">
        <v>120</v>
      </c>
    </row>
    <row r="7" spans="1:84" ht="24.95" customHeight="1" x14ac:dyDescent="0.25">
      <c r="A7" s="44" t="s">
        <v>161</v>
      </c>
      <c r="B7" s="8"/>
      <c r="C7" s="8"/>
      <c r="D7" s="8"/>
      <c r="E7" s="8"/>
      <c r="F7" s="281">
        <v>2000000</v>
      </c>
      <c r="G7" s="281">
        <v>7215278</v>
      </c>
      <c r="H7" s="8"/>
      <c r="I7" s="8"/>
      <c r="J7" s="8"/>
      <c r="K7" s="8"/>
      <c r="L7" s="8"/>
      <c r="M7" s="44" t="s">
        <v>161</v>
      </c>
      <c r="N7" s="8"/>
      <c r="O7" s="8"/>
      <c r="Q7" s="44" t="s">
        <v>161</v>
      </c>
      <c r="R7" s="8"/>
      <c r="S7" s="8"/>
      <c r="T7" s="441"/>
      <c r="U7" s="442"/>
      <c r="V7" s="441"/>
      <c r="W7" s="442"/>
      <c r="X7" s="294">
        <v>2000000</v>
      </c>
      <c r="Y7" s="281">
        <v>1583657</v>
      </c>
      <c r="Z7" s="281">
        <v>9000000</v>
      </c>
      <c r="AA7" s="281">
        <v>10143617</v>
      </c>
      <c r="AB7" s="295"/>
      <c r="AC7" s="281"/>
      <c r="AD7" s="65"/>
      <c r="AE7" s="8"/>
      <c r="AF7" s="8">
        <f>SUM(B7+D7+F7+H7+J7+L7+R7+T7+X7+Z7)</f>
        <v>13000000</v>
      </c>
      <c r="AG7" s="8">
        <f>SUM(C7+E7+G7+I7+K7+O7+S7+V7+Y7+AA7+AC7)</f>
        <v>18942552</v>
      </c>
      <c r="AH7" s="44" t="s">
        <v>161</v>
      </c>
      <c r="AI7" s="44"/>
      <c r="AJ7" s="44"/>
      <c r="AK7" s="8"/>
      <c r="AL7" s="8">
        <v>21</v>
      </c>
      <c r="AM7" s="7">
        <f>SUM(AK7)</f>
        <v>0</v>
      </c>
      <c r="AN7" s="7">
        <f>SUM(AL7)</f>
        <v>21</v>
      </c>
      <c r="AS7" s="44" t="s">
        <v>161</v>
      </c>
      <c r="AT7" s="8"/>
      <c r="AU7" s="8"/>
      <c r="AV7" s="8"/>
      <c r="AW7" s="8">
        <v>78326</v>
      </c>
      <c r="AX7" s="8"/>
      <c r="AY7" s="8">
        <v>30</v>
      </c>
      <c r="AZ7" s="8"/>
      <c r="BA7" s="8"/>
      <c r="BB7" s="7">
        <f t="shared" ref="BB7:BC17" si="0">AT7+AV7+AX7+AZ7</f>
        <v>0</v>
      </c>
      <c r="BC7" s="7">
        <f t="shared" si="0"/>
        <v>78356</v>
      </c>
      <c r="BF7" s="44" t="s">
        <v>161</v>
      </c>
      <c r="BG7" s="57">
        <v>4930000</v>
      </c>
      <c r="BH7" s="57">
        <v>3663515</v>
      </c>
      <c r="BI7" s="57"/>
      <c r="BJ7" s="57"/>
      <c r="BK7" s="57"/>
      <c r="BL7" s="57">
        <v>619397</v>
      </c>
      <c r="BM7" s="57">
        <v>120000</v>
      </c>
      <c r="BN7" s="57">
        <v>102362</v>
      </c>
      <c r="BO7" s="58">
        <f>BG7+BI7+BK7+BM7</f>
        <v>5050000</v>
      </c>
      <c r="BP7" s="58">
        <f>BH7+BJ7+BL7+BN7</f>
        <v>4385274</v>
      </c>
      <c r="BQ7" s="44" t="s">
        <v>161</v>
      </c>
      <c r="BR7" s="8">
        <v>2132326</v>
      </c>
      <c r="BS7" s="8">
        <v>2142335</v>
      </c>
      <c r="BT7" s="8"/>
      <c r="BU7" s="8">
        <v>65258</v>
      </c>
      <c r="BV7" s="8"/>
      <c r="BW7" s="8">
        <v>433555</v>
      </c>
      <c r="BX7" s="8"/>
      <c r="BY7" s="8"/>
      <c r="BZ7" s="7">
        <f>BR7+BT7+BV7+BX7</f>
        <v>2132326</v>
      </c>
      <c r="CA7" s="7">
        <f>SUM(BS7+BU7+BW7+BY7)</f>
        <v>2641148</v>
      </c>
      <c r="CB7" s="44" t="s">
        <v>161</v>
      </c>
      <c r="CC7" s="298">
        <f t="shared" ref="CC7:CD9" si="1">SUM(BZ7+BO7+BB7+AM7+AF7)</f>
        <v>20182326</v>
      </c>
      <c r="CD7" s="298">
        <f t="shared" si="1"/>
        <v>26047351</v>
      </c>
    </row>
    <row r="8" spans="1:84" ht="22.5" customHeight="1" x14ac:dyDescent="0.25">
      <c r="A8" s="44" t="s">
        <v>162</v>
      </c>
      <c r="B8" s="8"/>
      <c r="C8" s="8"/>
      <c r="D8" s="8"/>
      <c r="E8" s="8"/>
      <c r="F8" s="8"/>
      <c r="G8" s="272"/>
      <c r="H8" s="8"/>
      <c r="I8" s="8"/>
      <c r="J8" s="8" t="s">
        <v>520</v>
      </c>
      <c r="K8" s="8"/>
      <c r="L8" s="8"/>
      <c r="M8" s="44" t="s">
        <v>162</v>
      </c>
      <c r="N8" s="8"/>
      <c r="O8" s="8"/>
      <c r="Q8" s="44" t="s">
        <v>162</v>
      </c>
      <c r="R8" s="8"/>
      <c r="S8" s="8"/>
      <c r="T8" s="410"/>
      <c r="U8" s="412"/>
      <c r="V8" s="441"/>
      <c r="W8" s="442"/>
      <c r="X8" s="8"/>
      <c r="Y8" s="8"/>
      <c r="Z8" s="8"/>
      <c r="AA8" s="8"/>
      <c r="AB8" s="65"/>
      <c r="AC8" s="8"/>
      <c r="AD8" s="8"/>
      <c r="AE8" s="8"/>
      <c r="AF8" s="7"/>
      <c r="AG8" s="274"/>
      <c r="AH8" s="44" t="s">
        <v>162</v>
      </c>
      <c r="AI8" s="44"/>
      <c r="AJ8" s="44"/>
      <c r="AK8" s="8"/>
      <c r="AL8" s="8"/>
      <c r="AM8" s="7">
        <v>0</v>
      </c>
      <c r="AN8" s="7">
        <f t="shared" ref="AN8:AN13" si="2">SUM(AL8)</f>
        <v>0</v>
      </c>
      <c r="AS8" s="44" t="s">
        <v>162</v>
      </c>
      <c r="AT8" s="8"/>
      <c r="AU8" s="8"/>
      <c r="AV8" s="8"/>
      <c r="AW8" s="8"/>
      <c r="AX8" s="8"/>
      <c r="AY8" s="8">
        <v>1174304</v>
      </c>
      <c r="AZ8" s="8"/>
      <c r="BA8" s="8"/>
      <c r="BB8" s="7">
        <f t="shared" si="0"/>
        <v>0</v>
      </c>
      <c r="BC8" s="7">
        <f t="shared" si="0"/>
        <v>1174304</v>
      </c>
      <c r="BF8" s="44" t="s">
        <v>162</v>
      </c>
      <c r="BG8" s="57">
        <v>51998000</v>
      </c>
      <c r="BH8" s="57">
        <v>41578765</v>
      </c>
      <c r="BI8" s="57">
        <v>16500000</v>
      </c>
      <c r="BJ8" s="57">
        <v>15851902</v>
      </c>
      <c r="BK8" s="57"/>
      <c r="BL8" s="57"/>
      <c r="BM8" s="57"/>
      <c r="BN8" s="57"/>
      <c r="BO8" s="58">
        <f>BG8+BI8+BK8</f>
        <v>68498000</v>
      </c>
      <c r="BP8" s="58">
        <f>BH8+BJ8+BL8</f>
        <v>57430667</v>
      </c>
      <c r="BQ8" s="44" t="s">
        <v>162</v>
      </c>
      <c r="BR8" s="8"/>
      <c r="BS8" s="8"/>
      <c r="BT8" s="8"/>
      <c r="BU8" s="8"/>
      <c r="BV8" s="8" t="s">
        <v>520</v>
      </c>
      <c r="BW8" s="8"/>
      <c r="BX8" s="8"/>
      <c r="BY8" s="8"/>
      <c r="BZ8" s="7"/>
      <c r="CA8" s="7">
        <f>BS8+BU8+BW8+BY8</f>
        <v>0</v>
      </c>
      <c r="CB8" s="44" t="s">
        <v>162</v>
      </c>
      <c r="CC8" s="298">
        <f t="shared" si="1"/>
        <v>68498000</v>
      </c>
      <c r="CD8" s="298">
        <f t="shared" si="1"/>
        <v>58604971</v>
      </c>
    </row>
    <row r="9" spans="1:84" ht="22.5" customHeight="1" x14ac:dyDescent="0.25">
      <c r="A9" s="44" t="s">
        <v>163</v>
      </c>
      <c r="B9" s="281">
        <v>81000</v>
      </c>
      <c r="C9" s="281">
        <v>63523</v>
      </c>
      <c r="D9" s="281">
        <v>1269000</v>
      </c>
      <c r="E9" s="281">
        <v>663308</v>
      </c>
      <c r="F9" s="281">
        <v>540000</v>
      </c>
      <c r="G9" s="281">
        <v>76834</v>
      </c>
      <c r="H9" s="8"/>
      <c r="I9" s="8"/>
      <c r="J9" s="8"/>
      <c r="K9" s="8"/>
      <c r="L9" s="8"/>
      <c r="M9" s="44" t="s">
        <v>163</v>
      </c>
      <c r="N9" s="8"/>
      <c r="O9" s="8"/>
      <c r="Q9" s="44" t="s">
        <v>163</v>
      </c>
      <c r="R9" s="8"/>
      <c r="S9" s="8"/>
      <c r="T9" s="441"/>
      <c r="U9" s="442"/>
      <c r="V9" s="441"/>
      <c r="W9" s="442"/>
      <c r="X9" s="281">
        <v>540000</v>
      </c>
      <c r="Y9" s="281">
        <v>319591</v>
      </c>
      <c r="Z9" s="281">
        <v>1550000</v>
      </c>
      <c r="AA9" s="281">
        <v>799626</v>
      </c>
      <c r="AB9" s="295"/>
      <c r="AC9" s="281"/>
      <c r="AD9" s="65"/>
      <c r="AE9" s="8"/>
      <c r="AF9" s="281">
        <f>SUM(AB9+Z9+X9+T9+R9+L9+J9+H9+F9+D9+B9)</f>
        <v>3980000</v>
      </c>
      <c r="AG9" s="281">
        <f>SUM(C9+E9+G9+I9+K9+O9+S9+V9+AA9+Y9+AC9)</f>
        <v>1922882</v>
      </c>
      <c r="AH9" s="44" t="s">
        <v>163</v>
      </c>
      <c r="AI9" s="44"/>
      <c r="AJ9" s="44"/>
      <c r="AK9" s="8"/>
      <c r="AL9" s="8"/>
      <c r="AM9" s="7">
        <v>0</v>
      </c>
      <c r="AN9" s="7">
        <f t="shared" si="2"/>
        <v>0</v>
      </c>
      <c r="AS9" s="44" t="s">
        <v>163</v>
      </c>
      <c r="AT9" s="8"/>
      <c r="AU9" s="8"/>
      <c r="AV9" s="8"/>
      <c r="AW9" s="8">
        <v>21134</v>
      </c>
      <c r="AX9" s="8"/>
      <c r="AY9" s="8">
        <v>65696</v>
      </c>
      <c r="AZ9" s="8"/>
      <c r="BA9" s="8"/>
      <c r="BB9" s="7">
        <f t="shared" si="0"/>
        <v>0</v>
      </c>
      <c r="BC9" s="7">
        <f t="shared" si="0"/>
        <v>86830</v>
      </c>
      <c r="BF9" s="44" t="s">
        <v>163</v>
      </c>
      <c r="BG9" s="57">
        <v>241000</v>
      </c>
      <c r="BH9" s="57">
        <v>88653</v>
      </c>
      <c r="BI9" s="57">
        <v>4455000</v>
      </c>
      <c r="BJ9" s="57">
        <v>4280023</v>
      </c>
      <c r="BK9" s="57"/>
      <c r="BL9" s="57">
        <v>167238</v>
      </c>
      <c r="BM9" s="57">
        <v>32000</v>
      </c>
      <c r="BN9" s="57">
        <v>27638</v>
      </c>
      <c r="BO9" s="58">
        <f>BG9+BI9+BK9+BM9</f>
        <v>4728000</v>
      </c>
      <c r="BP9" s="58">
        <f>BH9+BJ9+BL9+BN9</f>
        <v>4563552</v>
      </c>
      <c r="BQ9" s="44" t="s">
        <v>163</v>
      </c>
      <c r="BR9" s="8"/>
      <c r="BS9" s="8"/>
      <c r="BT9" s="8"/>
      <c r="BU9" s="8">
        <v>17618</v>
      </c>
      <c r="BV9" s="8"/>
      <c r="BW9" s="8">
        <v>118046</v>
      </c>
      <c r="BX9" s="8"/>
      <c r="BY9" s="8"/>
      <c r="BZ9" s="7">
        <f>BR9+BT9+BV9+BX9</f>
        <v>0</v>
      </c>
      <c r="CA9" s="7">
        <f>BS9+BU9+BW9+BY9</f>
        <v>135664</v>
      </c>
      <c r="CB9" s="44" t="s">
        <v>163</v>
      </c>
      <c r="CC9" s="298">
        <f t="shared" si="1"/>
        <v>8708000</v>
      </c>
      <c r="CD9" s="298">
        <f t="shared" si="1"/>
        <v>6708928</v>
      </c>
    </row>
    <row r="10" spans="1:84" ht="21.95" customHeight="1" x14ac:dyDescent="0.25">
      <c r="A10" s="44" t="s">
        <v>238</v>
      </c>
      <c r="B10" s="281">
        <v>300000</v>
      </c>
      <c r="C10" s="281">
        <v>235272</v>
      </c>
      <c r="D10" s="281">
        <v>4700000</v>
      </c>
      <c r="E10" s="281">
        <v>3307131</v>
      </c>
      <c r="F10" s="8"/>
      <c r="G10" s="8"/>
      <c r="H10" s="8"/>
      <c r="I10" s="8" t="s">
        <v>520</v>
      </c>
      <c r="J10" s="8"/>
      <c r="K10" s="8"/>
      <c r="L10" s="8"/>
      <c r="M10" s="44" t="s">
        <v>164</v>
      </c>
      <c r="N10" s="8"/>
      <c r="O10" s="8"/>
      <c r="Q10" s="44" t="s">
        <v>244</v>
      </c>
      <c r="R10" s="8"/>
      <c r="S10" s="8"/>
      <c r="T10" s="441"/>
      <c r="U10" s="442"/>
      <c r="V10" s="441"/>
      <c r="W10" s="442"/>
      <c r="X10" s="8"/>
      <c r="Y10" s="8"/>
      <c r="Z10" s="8"/>
      <c r="AA10" s="8"/>
      <c r="AB10" s="65"/>
      <c r="AC10" s="8"/>
      <c r="AD10" s="371" t="s">
        <v>520</v>
      </c>
      <c r="AE10" s="8"/>
      <c r="AF10" s="8">
        <v>5000000</v>
      </c>
      <c r="AG10" s="8">
        <f>SUM(C10+E10)</f>
        <v>3542403</v>
      </c>
      <c r="AH10" s="44" t="s">
        <v>238</v>
      </c>
      <c r="AI10" s="44"/>
      <c r="AJ10" s="44"/>
      <c r="AK10" s="8"/>
      <c r="AL10" s="8"/>
      <c r="AM10" s="7">
        <v>0</v>
      </c>
      <c r="AN10" s="7">
        <f t="shared" si="2"/>
        <v>0</v>
      </c>
      <c r="AS10" s="44" t="s">
        <v>244</v>
      </c>
      <c r="AT10" s="8"/>
      <c r="AU10" s="8"/>
      <c r="AV10" s="8"/>
      <c r="AW10" s="8"/>
      <c r="AX10" s="8"/>
      <c r="AY10" s="8"/>
      <c r="AZ10" s="8"/>
      <c r="BA10" s="8"/>
      <c r="BB10" s="7">
        <f t="shared" si="0"/>
        <v>0</v>
      </c>
      <c r="BC10" s="7">
        <f t="shared" si="0"/>
        <v>0</v>
      </c>
      <c r="BF10" s="44" t="s">
        <v>244</v>
      </c>
      <c r="BG10" s="57"/>
      <c r="BH10" s="57"/>
      <c r="BI10" s="57"/>
      <c r="BJ10" s="57"/>
      <c r="BK10" s="57"/>
      <c r="BL10" s="57"/>
      <c r="BM10" s="57"/>
      <c r="BN10" s="57"/>
      <c r="BO10" s="58">
        <f>SUM(BG10+BI10+BK10+BM10)</f>
        <v>0</v>
      </c>
      <c r="BP10" s="58">
        <f>SUM(BH10+BJ10+BL10+BN10)</f>
        <v>0</v>
      </c>
      <c r="BQ10" s="44" t="s">
        <v>244</v>
      </c>
      <c r="BR10" s="8"/>
      <c r="BS10" s="8"/>
      <c r="BT10" s="8"/>
      <c r="BU10" s="8"/>
      <c r="BV10" s="8"/>
      <c r="BW10" s="8"/>
      <c r="BX10" s="8"/>
      <c r="BY10" s="8"/>
      <c r="BZ10" s="7"/>
      <c r="CA10" s="7">
        <f>BS10+BU10+BW10+BY10</f>
        <v>0</v>
      </c>
      <c r="CB10" s="44" t="s">
        <v>244</v>
      </c>
      <c r="CC10" s="298">
        <f>SUM(BZ10+BO10+BB10+AM10+AF10)</f>
        <v>5000000</v>
      </c>
      <c r="CD10" s="298">
        <v>3542403</v>
      </c>
    </row>
    <row r="11" spans="1:84" ht="22.5" customHeight="1" x14ac:dyDescent="0.25">
      <c r="A11" s="44" t="s">
        <v>239</v>
      </c>
      <c r="B11" s="8"/>
      <c r="C11" s="8"/>
      <c r="D11" s="8"/>
      <c r="E11" s="8"/>
      <c r="F11" s="281">
        <v>66206630</v>
      </c>
      <c r="G11" s="281">
        <v>2485003</v>
      </c>
      <c r="H11" s="8"/>
      <c r="I11" s="8"/>
      <c r="J11" s="8"/>
      <c r="K11" s="8"/>
      <c r="L11" s="282">
        <v>597746177</v>
      </c>
      <c r="M11" s="44" t="s">
        <v>165</v>
      </c>
      <c r="N11" s="8"/>
      <c r="O11" s="282">
        <v>597746177</v>
      </c>
      <c r="Q11" s="44" t="s">
        <v>245</v>
      </c>
      <c r="R11" s="281"/>
      <c r="S11" s="281">
        <v>15766000</v>
      </c>
      <c r="T11" s="459">
        <v>57482400</v>
      </c>
      <c r="U11" s="460"/>
      <c r="V11" s="459">
        <v>39522400</v>
      </c>
      <c r="W11" s="460"/>
      <c r="X11" s="8"/>
      <c r="Y11" s="8"/>
      <c r="Z11" s="281">
        <v>57554748</v>
      </c>
      <c r="AA11" s="281">
        <v>68521982</v>
      </c>
      <c r="AB11" s="295"/>
      <c r="AC11" s="281"/>
      <c r="AD11" s="65">
        <v>733000</v>
      </c>
      <c r="AE11" s="281">
        <v>1377500</v>
      </c>
      <c r="AF11" s="296">
        <f>SUM(B11+D11+F11+H11+J11+L11+R11+T11+Z11+AD11)</f>
        <v>779722955</v>
      </c>
      <c r="AG11" s="281">
        <f>SUM(C11+E11+G11+I11+K11+O11+S11+V11+Y11+AA11+AE11)</f>
        <v>725419062</v>
      </c>
      <c r="AH11" s="44" t="s">
        <v>249</v>
      </c>
      <c r="AI11" s="398">
        <v>2565122</v>
      </c>
      <c r="AJ11" s="398">
        <v>2565122</v>
      </c>
      <c r="AK11" s="8"/>
      <c r="AL11" s="8"/>
      <c r="AM11" s="398">
        <v>2565122</v>
      </c>
      <c r="AN11" s="399">
        <v>2565122</v>
      </c>
      <c r="AS11" s="44" t="s">
        <v>254</v>
      </c>
      <c r="AT11" s="8"/>
      <c r="AU11" s="8"/>
      <c r="AV11" s="8"/>
      <c r="AW11" s="8">
        <v>400200</v>
      </c>
      <c r="AX11" s="8"/>
      <c r="AY11" s="8"/>
      <c r="AZ11" s="8">
        <v>2875131</v>
      </c>
      <c r="BA11" s="8">
        <v>3115251</v>
      </c>
      <c r="BB11" s="7">
        <f t="shared" si="0"/>
        <v>2875131</v>
      </c>
      <c r="BC11" s="7">
        <f t="shared" si="0"/>
        <v>3515451</v>
      </c>
      <c r="BF11" s="44" t="s">
        <v>257</v>
      </c>
      <c r="BG11" s="57"/>
      <c r="BH11" s="57">
        <v>109145</v>
      </c>
      <c r="BI11" s="57"/>
      <c r="BJ11" s="57"/>
      <c r="BK11" s="57"/>
      <c r="BL11" s="57"/>
      <c r="BM11" s="57"/>
      <c r="BN11" s="57"/>
      <c r="BO11" s="58">
        <f t="shared" ref="BO11:BP13" si="3">BG11+BI11+BK11</f>
        <v>0</v>
      </c>
      <c r="BP11" s="58">
        <f t="shared" si="3"/>
        <v>109145</v>
      </c>
      <c r="BQ11" s="44" t="s">
        <v>257</v>
      </c>
      <c r="BR11" s="8"/>
      <c r="BS11" s="8"/>
      <c r="BT11" s="8"/>
      <c r="BU11" s="8"/>
      <c r="BV11" s="8"/>
      <c r="BW11" s="8"/>
      <c r="BX11" s="8"/>
      <c r="BY11" s="8"/>
      <c r="BZ11" s="7">
        <f>BR11+BT11+BV11+BX11</f>
        <v>0</v>
      </c>
      <c r="CA11" s="7">
        <f>BS11+BU11+BW11+BY11</f>
        <v>0</v>
      </c>
      <c r="CB11" s="44" t="s">
        <v>257</v>
      </c>
      <c r="CC11" s="298">
        <f>SUM(BZ11+BO11+BB11+AM110+AF11+AM11)</f>
        <v>785163208</v>
      </c>
      <c r="CD11" s="298">
        <f>SUM(CA11+BP11+BC11+AN11+AG11)</f>
        <v>731608780</v>
      </c>
    </row>
    <row r="12" spans="1:84" ht="22.5" customHeight="1" x14ac:dyDescent="0.2">
      <c r="A12" s="44" t="s">
        <v>240</v>
      </c>
      <c r="B12" s="8"/>
      <c r="C12" s="8"/>
      <c r="D12" s="8"/>
      <c r="E12" s="8" t="s">
        <v>520</v>
      </c>
      <c r="F12" s="8"/>
      <c r="G12" s="8">
        <v>40000</v>
      </c>
      <c r="H12" s="8"/>
      <c r="I12" s="8"/>
      <c r="J12" s="8"/>
      <c r="K12" s="8"/>
      <c r="L12" s="8"/>
      <c r="M12" s="44" t="s">
        <v>166</v>
      </c>
      <c r="N12" s="8"/>
      <c r="O12" s="8"/>
      <c r="Q12" s="44" t="s">
        <v>246</v>
      </c>
      <c r="R12" s="8"/>
      <c r="S12" s="8"/>
      <c r="T12" s="441"/>
      <c r="U12" s="442"/>
      <c r="V12" s="441"/>
      <c r="W12" s="442"/>
      <c r="X12" s="8"/>
      <c r="Y12" s="8"/>
      <c r="Z12" s="8"/>
      <c r="AA12" s="8"/>
      <c r="AB12" s="65"/>
      <c r="AC12" s="8"/>
      <c r="AD12" s="8"/>
      <c r="AE12" s="8"/>
      <c r="AF12" s="7">
        <f t="shared" ref="AF12" si="4">SUM(B12+D12+F12+H12+J12+L12+R12+T12+X12+Z12)</f>
        <v>0</v>
      </c>
      <c r="AG12" s="274">
        <v>40000</v>
      </c>
      <c r="AH12" s="44" t="s">
        <v>250</v>
      </c>
      <c r="AI12" s="44"/>
      <c r="AJ12" s="44"/>
      <c r="AK12" s="8"/>
      <c r="AL12" s="8"/>
      <c r="AM12" s="7">
        <v>0</v>
      </c>
      <c r="AN12" s="7">
        <f t="shared" si="2"/>
        <v>0</v>
      </c>
      <c r="AS12" s="44" t="s">
        <v>253</v>
      </c>
      <c r="AT12" s="8"/>
      <c r="AU12" s="8"/>
      <c r="AV12" s="8"/>
      <c r="AW12" s="8"/>
      <c r="AX12" s="8"/>
      <c r="AY12" s="8"/>
      <c r="AZ12" s="8"/>
      <c r="BA12" s="8"/>
      <c r="BB12" s="7">
        <f t="shared" si="0"/>
        <v>0</v>
      </c>
      <c r="BC12" s="7">
        <f t="shared" si="0"/>
        <v>0</v>
      </c>
      <c r="BF12" s="44" t="s">
        <v>258</v>
      </c>
      <c r="BG12" s="57"/>
      <c r="BH12" s="57">
        <v>1082905</v>
      </c>
      <c r="BI12" s="57"/>
      <c r="BJ12" s="57"/>
      <c r="BK12" s="57"/>
      <c r="BL12" s="57"/>
      <c r="BM12" s="57"/>
      <c r="BN12" s="57"/>
      <c r="BO12" s="58">
        <f t="shared" si="3"/>
        <v>0</v>
      </c>
      <c r="BP12" s="58">
        <f t="shared" si="3"/>
        <v>1082905</v>
      </c>
      <c r="BQ12" s="44" t="s">
        <v>258</v>
      </c>
      <c r="BR12" s="8"/>
      <c r="BS12" s="8"/>
      <c r="BT12" s="8"/>
      <c r="BU12" s="8"/>
      <c r="BV12" s="8"/>
      <c r="BW12" s="8"/>
      <c r="BX12" s="8"/>
      <c r="BY12" s="8" t="s">
        <v>520</v>
      </c>
      <c r="BZ12" s="7">
        <f>BR12+BT12+BV12+BX12</f>
        <v>0</v>
      </c>
      <c r="CA12" s="7"/>
      <c r="CB12" s="44" t="s">
        <v>258</v>
      </c>
      <c r="CC12" s="137">
        <f>SUM(BZ12+BO12+BB12+AM12+AF12)</f>
        <v>0</v>
      </c>
      <c r="CD12" s="86">
        <f>SUM(CA12+BP12+BC12+AN12+AG12)</f>
        <v>1122905</v>
      </c>
    </row>
    <row r="13" spans="1:84" ht="24.95" customHeight="1" x14ac:dyDescent="0.25">
      <c r="A13" s="44" t="s">
        <v>241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294">
        <v>48500000</v>
      </c>
      <c r="M13" s="283" t="s">
        <v>167</v>
      </c>
      <c r="N13" s="281"/>
      <c r="O13" s="282">
        <v>68601040</v>
      </c>
      <c r="Q13" s="44" t="s">
        <v>241</v>
      </c>
      <c r="R13" s="8"/>
      <c r="S13" s="8"/>
      <c r="T13" s="441"/>
      <c r="U13" s="442"/>
      <c r="V13" s="441"/>
      <c r="W13" s="442"/>
      <c r="X13" s="8"/>
      <c r="Y13" s="8"/>
      <c r="Z13" s="8"/>
      <c r="AA13" s="8" t="s">
        <v>563</v>
      </c>
      <c r="AB13" s="65"/>
      <c r="AC13" s="8"/>
      <c r="AD13" s="65"/>
      <c r="AE13" s="8"/>
      <c r="AF13" s="281">
        <v>48500000</v>
      </c>
      <c r="AG13" s="281">
        <v>68601040</v>
      </c>
      <c r="AH13" s="44" t="s">
        <v>251</v>
      </c>
      <c r="AI13" s="44"/>
      <c r="AJ13" s="44"/>
      <c r="AK13" s="8"/>
      <c r="AL13" s="8"/>
      <c r="AM13" s="7">
        <v>0</v>
      </c>
      <c r="AN13" s="7">
        <f t="shared" si="2"/>
        <v>0</v>
      </c>
      <c r="AS13" s="44" t="s">
        <v>241</v>
      </c>
      <c r="AT13" s="8"/>
      <c r="AU13" s="8"/>
      <c r="AV13" s="8"/>
      <c r="AW13" s="8"/>
      <c r="AX13" s="8"/>
      <c r="AY13" s="8"/>
      <c r="AZ13" s="8"/>
      <c r="BA13" s="8"/>
      <c r="BB13" s="7">
        <f t="shared" si="0"/>
        <v>0</v>
      </c>
      <c r="BC13" s="7">
        <f t="shared" si="0"/>
        <v>0</v>
      </c>
      <c r="BF13" s="44" t="s">
        <v>241</v>
      </c>
      <c r="BG13" s="57"/>
      <c r="BH13" s="57"/>
      <c r="BI13" s="57"/>
      <c r="BJ13" s="57"/>
      <c r="BK13" s="57"/>
      <c r="BL13" s="57"/>
      <c r="BM13" s="57"/>
      <c r="BN13" s="57"/>
      <c r="BO13" s="58">
        <f t="shared" si="3"/>
        <v>0</v>
      </c>
      <c r="BP13" s="58">
        <f t="shared" si="3"/>
        <v>0</v>
      </c>
      <c r="BQ13" s="44" t="s">
        <v>241</v>
      </c>
      <c r="BR13" s="8"/>
      <c r="BS13" s="8"/>
      <c r="BT13" s="8"/>
      <c r="BU13" s="8"/>
      <c r="BV13" s="8"/>
      <c r="BW13" s="8"/>
      <c r="BX13" s="8"/>
      <c r="BY13" s="8"/>
      <c r="BZ13" s="7">
        <f>BR13+BT13+BV13+BX13</f>
        <v>0</v>
      </c>
      <c r="CA13" s="7">
        <f>BS13+BU13+BW13+BY13</f>
        <v>0</v>
      </c>
      <c r="CB13" s="44" t="s">
        <v>241</v>
      </c>
      <c r="CC13" s="298">
        <v>48500000</v>
      </c>
      <c r="CD13" s="298">
        <v>68601040</v>
      </c>
    </row>
    <row r="14" spans="1:84" ht="24.95" customHeight="1" x14ac:dyDescent="0.2">
      <c r="A14" s="45" t="s">
        <v>168</v>
      </c>
      <c r="B14" s="7">
        <f t="shared" ref="B14:L14" si="5">SUM(B7:B13)</f>
        <v>381000</v>
      </c>
      <c r="C14" s="7">
        <f t="shared" si="5"/>
        <v>298795</v>
      </c>
      <c r="D14" s="7">
        <f t="shared" si="5"/>
        <v>5969000</v>
      </c>
      <c r="E14" s="7">
        <f t="shared" si="5"/>
        <v>3970439</v>
      </c>
      <c r="F14" s="7">
        <f t="shared" si="5"/>
        <v>68746630</v>
      </c>
      <c r="G14" s="7">
        <f>SUM(G7:G13)</f>
        <v>9817115</v>
      </c>
      <c r="H14" s="7">
        <f t="shared" si="5"/>
        <v>0</v>
      </c>
      <c r="I14" s="7">
        <f t="shared" si="5"/>
        <v>0</v>
      </c>
      <c r="J14" s="7">
        <f t="shared" si="5"/>
        <v>0</v>
      </c>
      <c r="K14" s="7">
        <f t="shared" si="5"/>
        <v>0</v>
      </c>
      <c r="L14" s="7">
        <f t="shared" si="5"/>
        <v>646246177</v>
      </c>
      <c r="M14" s="45" t="s">
        <v>168</v>
      </c>
      <c r="N14" s="7">
        <f>SUM(N7:N13)</f>
        <v>0</v>
      </c>
      <c r="O14" s="7">
        <f>SUM(O7:O13)</f>
        <v>666347217</v>
      </c>
      <c r="Q14" s="45" t="s">
        <v>168</v>
      </c>
      <c r="R14" s="7">
        <f t="shared" ref="R14:V14" si="6">SUM(R7:R13)</f>
        <v>0</v>
      </c>
      <c r="S14" s="7">
        <f t="shared" si="6"/>
        <v>15766000</v>
      </c>
      <c r="T14" s="461">
        <f t="shared" si="6"/>
        <v>57482400</v>
      </c>
      <c r="U14" s="462"/>
      <c r="V14" s="461">
        <f t="shared" si="6"/>
        <v>39522400</v>
      </c>
      <c r="W14" s="462"/>
      <c r="X14" s="7">
        <f t="shared" ref="X14:Y14" si="7">SUM(X7:X13)</f>
        <v>2540000</v>
      </c>
      <c r="Y14" s="7">
        <f t="shared" si="7"/>
        <v>1903248</v>
      </c>
      <c r="Z14" s="7">
        <v>68104748</v>
      </c>
      <c r="AA14" s="7">
        <f>SUM(AA7:AA13)</f>
        <v>79465225</v>
      </c>
      <c r="AB14" s="66"/>
      <c r="AC14" s="7">
        <f>SUM(AC7:AC9)</f>
        <v>0</v>
      </c>
      <c r="AD14" s="7">
        <v>733000</v>
      </c>
      <c r="AE14" s="7">
        <v>1377500</v>
      </c>
      <c r="AF14" s="7">
        <f>SUM(AF7:AF13)</f>
        <v>850202955</v>
      </c>
      <c r="AG14" s="71">
        <f>SUM(AG7:AG13)</f>
        <v>818467939</v>
      </c>
      <c r="AH14" s="45" t="s">
        <v>168</v>
      </c>
      <c r="AI14" s="399">
        <v>2565122</v>
      </c>
      <c r="AJ14" s="399">
        <v>2565122</v>
      </c>
      <c r="AK14" s="7">
        <f>SUM(AK7:AK13)</f>
        <v>0</v>
      </c>
      <c r="AL14" s="7">
        <f>SUM(AL7:AL13)</f>
        <v>21</v>
      </c>
      <c r="AM14" s="7">
        <f>SUM(AM7:AM13)</f>
        <v>2565122</v>
      </c>
      <c r="AN14" s="7">
        <f>SUM(AN7:AN13)</f>
        <v>2565143</v>
      </c>
      <c r="AS14" s="45" t="s">
        <v>168</v>
      </c>
      <c r="AT14" s="7">
        <f>SUM(AT7:AT13)</f>
        <v>0</v>
      </c>
      <c r="AU14" s="7">
        <f>SUM(AU7:AU13)</f>
        <v>0</v>
      </c>
      <c r="AV14" s="7">
        <f>SUM(AV7:AV13)</f>
        <v>0</v>
      </c>
      <c r="AW14" s="7">
        <f>SUM(AW7:AW13)</f>
        <v>499660</v>
      </c>
      <c r="AX14" s="7"/>
      <c r="AY14" s="7">
        <f>SUM(AY7:AY13)</f>
        <v>1240030</v>
      </c>
      <c r="AZ14" s="7">
        <v>2875131</v>
      </c>
      <c r="BA14" s="7">
        <v>3115251</v>
      </c>
      <c r="BB14" s="7">
        <f>SUM(BB7:BB13)</f>
        <v>2875131</v>
      </c>
      <c r="BC14" s="7">
        <f>AU14+AW14+AY14+BA14</f>
        <v>4854941</v>
      </c>
      <c r="BF14" s="45" t="s">
        <v>168</v>
      </c>
      <c r="BG14" s="58">
        <f>SUM(BG7:BG13)</f>
        <v>57169000</v>
      </c>
      <c r="BH14" s="58">
        <f t="shared" ref="BH14:BL14" si="8">SUM(BH7:BH13)</f>
        <v>46522983</v>
      </c>
      <c r="BI14" s="58">
        <f t="shared" si="8"/>
        <v>20955000</v>
      </c>
      <c r="BJ14" s="58">
        <f t="shared" si="8"/>
        <v>20131925</v>
      </c>
      <c r="BK14" s="58">
        <f t="shared" si="8"/>
        <v>0</v>
      </c>
      <c r="BL14" s="58">
        <f t="shared" si="8"/>
        <v>786635</v>
      </c>
      <c r="BM14" s="58">
        <f>SUM(BM7:BM13)</f>
        <v>152000</v>
      </c>
      <c r="BN14" s="58">
        <f>SUM(BN7:BN13)</f>
        <v>130000</v>
      </c>
      <c r="BO14" s="58">
        <f>SUM(BO7:BO13)</f>
        <v>78276000</v>
      </c>
      <c r="BP14" s="58">
        <f>SUM(BP7+BP8+BP9+BP10+BP11+BP12+BP139)</f>
        <v>67571543</v>
      </c>
      <c r="BQ14" s="45" t="s">
        <v>168</v>
      </c>
      <c r="BR14" s="7">
        <f t="shared" ref="BR14:BW14" si="9">SUM(BR7:BR13)</f>
        <v>2132326</v>
      </c>
      <c r="BS14" s="7">
        <f t="shared" si="9"/>
        <v>2142335</v>
      </c>
      <c r="BT14" s="7">
        <f t="shared" si="9"/>
        <v>0</v>
      </c>
      <c r="BU14" s="7">
        <f t="shared" si="9"/>
        <v>82876</v>
      </c>
      <c r="BV14" s="7">
        <f t="shared" si="9"/>
        <v>0</v>
      </c>
      <c r="BW14" s="7">
        <f t="shared" si="9"/>
        <v>551601</v>
      </c>
      <c r="BX14" s="7">
        <f>SUM(BX7:BX13)</f>
        <v>0</v>
      </c>
      <c r="BY14" s="7">
        <f>SUM(BY7:BY13)</f>
        <v>0</v>
      </c>
      <c r="BZ14" s="7">
        <f>SUM(BZ7:BZ13)</f>
        <v>2132326</v>
      </c>
      <c r="CA14" s="7">
        <f>SUM(CA7:CA13)</f>
        <v>2776812</v>
      </c>
      <c r="CB14" s="45" t="s">
        <v>168</v>
      </c>
      <c r="CC14" s="86">
        <f>SUM(CC7:CC13)</f>
        <v>936051534</v>
      </c>
      <c r="CD14" s="86">
        <f>SUM(CD7:CD13)</f>
        <v>896236378</v>
      </c>
    </row>
    <row r="15" spans="1:84" ht="24.95" customHeight="1" x14ac:dyDescent="0.25">
      <c r="A15" s="44" t="s">
        <v>32</v>
      </c>
      <c r="B15" s="8"/>
      <c r="C15" s="8"/>
      <c r="D15" s="8"/>
      <c r="E15" s="8"/>
      <c r="F15" s="8">
        <v>94263513</v>
      </c>
      <c r="G15" s="281">
        <v>89758910</v>
      </c>
      <c r="H15" s="8"/>
      <c r="I15" s="8"/>
      <c r="J15" s="8"/>
      <c r="K15" s="8"/>
      <c r="L15" s="8"/>
      <c r="M15" s="44" t="s">
        <v>169</v>
      </c>
      <c r="N15" s="8"/>
      <c r="O15" s="8"/>
      <c r="Q15" s="44" t="s">
        <v>32</v>
      </c>
      <c r="R15" s="8"/>
      <c r="S15" s="8"/>
      <c r="T15" s="441"/>
      <c r="U15" s="442"/>
      <c r="V15" s="441"/>
      <c r="W15" s="442"/>
      <c r="X15" s="8"/>
      <c r="Y15" s="8"/>
      <c r="Z15" s="8"/>
      <c r="AA15" s="8"/>
      <c r="AB15" s="65"/>
      <c r="AC15" s="8"/>
      <c r="AD15" s="8"/>
      <c r="AE15" s="8"/>
      <c r="AF15" s="7">
        <f>SUM(B15+D15+F15+H15+J15+L15+R15+T15+X15+Z15)</f>
        <v>94263513</v>
      </c>
      <c r="AG15" s="297">
        <v>89758910</v>
      </c>
      <c r="AH15" s="44" t="s">
        <v>32</v>
      </c>
      <c r="AI15" s="44"/>
      <c r="AJ15" s="44"/>
      <c r="AK15" s="8"/>
      <c r="AL15" s="8"/>
      <c r="AM15" s="7">
        <v>0</v>
      </c>
      <c r="AN15" s="7">
        <f>SUM(AL15)</f>
        <v>0</v>
      </c>
      <c r="AS15" s="44" t="s">
        <v>255</v>
      </c>
      <c r="AT15" s="8"/>
      <c r="AU15" s="8"/>
      <c r="AV15" s="8"/>
      <c r="AW15" s="8"/>
      <c r="AX15" s="8"/>
      <c r="AY15" s="8"/>
      <c r="AZ15" s="8"/>
      <c r="BA15" s="8"/>
      <c r="BB15" s="7">
        <f t="shared" si="0"/>
        <v>0</v>
      </c>
      <c r="BC15" s="7">
        <f t="shared" si="0"/>
        <v>0</v>
      </c>
      <c r="BF15" s="44" t="s">
        <v>32</v>
      </c>
      <c r="BG15" s="57"/>
      <c r="BH15" s="57"/>
      <c r="BI15" s="57"/>
      <c r="BJ15" s="57"/>
      <c r="BK15" s="57"/>
      <c r="BL15" s="57"/>
      <c r="BM15" s="57"/>
      <c r="BN15" s="57"/>
      <c r="BO15" s="58">
        <f t="shared" ref="BO15:BP17" si="10">BG15+BI15+BK15</f>
        <v>0</v>
      </c>
      <c r="BP15" s="58">
        <f t="shared" si="10"/>
        <v>0</v>
      </c>
      <c r="BQ15" s="44" t="s">
        <v>32</v>
      </c>
      <c r="BR15" s="8"/>
      <c r="BS15" s="8"/>
      <c r="BT15" s="8"/>
      <c r="BU15" s="8"/>
      <c r="BV15" s="8"/>
      <c r="BW15" s="8"/>
      <c r="BX15" s="8"/>
      <c r="BY15" s="8"/>
      <c r="BZ15" s="7">
        <f t="shared" ref="BZ15:CA17" si="11">BR15+BT15+BV15+BX15</f>
        <v>0</v>
      </c>
      <c r="CA15" s="7">
        <f t="shared" si="11"/>
        <v>0</v>
      </c>
      <c r="CB15" s="44" t="s">
        <v>32</v>
      </c>
      <c r="CC15" s="298">
        <v>94263513</v>
      </c>
      <c r="CD15" s="298">
        <f>SUM(CA15+BP15+BC15+AN15+AG15)</f>
        <v>89758910</v>
      </c>
      <c r="CF15" s="164" t="s">
        <v>520</v>
      </c>
    </row>
    <row r="16" spans="1:84" ht="24.95" customHeight="1" x14ac:dyDescent="0.25">
      <c r="A16" s="44" t="s">
        <v>242</v>
      </c>
      <c r="B16" s="8"/>
      <c r="C16" s="8"/>
      <c r="D16" s="8"/>
      <c r="E16" s="8"/>
      <c r="F16" s="281">
        <v>1800000</v>
      </c>
      <c r="G16" s="294">
        <v>442000</v>
      </c>
      <c r="H16" s="281">
        <v>199300</v>
      </c>
      <c r="I16" s="281">
        <v>33200</v>
      </c>
      <c r="J16" s="281">
        <v>307100</v>
      </c>
      <c r="K16" s="281">
        <v>122400</v>
      </c>
      <c r="L16" s="8"/>
      <c r="M16" s="44" t="s">
        <v>15</v>
      </c>
      <c r="N16" s="8"/>
      <c r="O16" s="8"/>
      <c r="Q16" s="44" t="s">
        <v>242</v>
      </c>
      <c r="R16" s="8"/>
      <c r="S16" s="8"/>
      <c r="T16" s="441"/>
      <c r="U16" s="442"/>
      <c r="V16" s="441"/>
      <c r="W16" s="442"/>
      <c r="X16" s="8"/>
      <c r="Y16" s="8"/>
      <c r="Z16" s="8"/>
      <c r="AA16" s="8"/>
      <c r="AB16" s="65"/>
      <c r="AC16" s="8"/>
      <c r="AD16" s="65"/>
      <c r="AE16" s="8"/>
      <c r="AF16" s="281">
        <v>2306400</v>
      </c>
      <c r="AG16" s="281">
        <v>597600</v>
      </c>
      <c r="AH16" s="44" t="s">
        <v>252</v>
      </c>
      <c r="AI16" s="44"/>
      <c r="AJ16" s="44"/>
      <c r="AK16" s="8"/>
      <c r="AL16" s="8"/>
      <c r="AM16" s="7">
        <v>0</v>
      </c>
      <c r="AN16" s="7">
        <f>SUM(AL16)</f>
        <v>0</v>
      </c>
      <c r="AS16" s="44" t="s">
        <v>252</v>
      </c>
      <c r="AT16" s="8"/>
      <c r="AU16" s="8"/>
      <c r="AV16" s="8"/>
      <c r="AW16" s="8"/>
      <c r="AX16" s="8"/>
      <c r="AY16" s="8"/>
      <c r="AZ16" s="8"/>
      <c r="BA16" s="8"/>
      <c r="BB16" s="7">
        <f t="shared" si="0"/>
        <v>0</v>
      </c>
      <c r="BC16" s="7">
        <f t="shared" si="0"/>
        <v>0</v>
      </c>
      <c r="BF16" s="44" t="s">
        <v>252</v>
      </c>
      <c r="BG16" s="57"/>
      <c r="BH16" s="57"/>
      <c r="BI16" s="57"/>
      <c r="BJ16" s="57"/>
      <c r="BK16" s="57"/>
      <c r="BL16" s="57"/>
      <c r="BM16" s="57"/>
      <c r="BN16" s="57"/>
      <c r="BO16" s="58">
        <f t="shared" si="10"/>
        <v>0</v>
      </c>
      <c r="BP16" s="58">
        <f t="shared" si="10"/>
        <v>0</v>
      </c>
      <c r="BQ16" s="44" t="s">
        <v>252</v>
      </c>
      <c r="BR16" s="8"/>
      <c r="BS16" s="8"/>
      <c r="BT16" s="8"/>
      <c r="BU16" s="8"/>
      <c r="BV16" s="8"/>
      <c r="BW16" s="8"/>
      <c r="BX16" s="8"/>
      <c r="BY16" s="8"/>
      <c r="BZ16" s="7">
        <f t="shared" si="11"/>
        <v>0</v>
      </c>
      <c r="CA16" s="7">
        <f t="shared" si="11"/>
        <v>0</v>
      </c>
      <c r="CB16" s="44" t="s">
        <v>252</v>
      </c>
      <c r="CC16" s="298">
        <v>2306400</v>
      </c>
      <c r="CD16" s="298">
        <v>597600</v>
      </c>
    </row>
    <row r="17" spans="1:82" ht="24.95" customHeight="1" x14ac:dyDescent="0.25">
      <c r="A17" s="46" t="s">
        <v>243</v>
      </c>
      <c r="B17" s="8"/>
      <c r="C17" s="8"/>
      <c r="D17" s="8"/>
      <c r="E17" s="8"/>
      <c r="F17" s="281">
        <v>609702828</v>
      </c>
      <c r="G17" s="281">
        <v>609702828</v>
      </c>
      <c r="H17" s="8"/>
      <c r="I17" s="8"/>
      <c r="J17" s="8"/>
      <c r="K17" s="8"/>
      <c r="L17" s="8"/>
      <c r="M17" s="44" t="s">
        <v>16</v>
      </c>
      <c r="N17" s="8"/>
      <c r="O17" s="8"/>
      <c r="Q17" s="44" t="s">
        <v>247</v>
      </c>
      <c r="R17" s="8"/>
      <c r="S17" s="8"/>
      <c r="T17" s="441"/>
      <c r="U17" s="442"/>
      <c r="V17" s="441"/>
      <c r="W17" s="442"/>
      <c r="X17" s="8"/>
      <c r="Y17" s="8"/>
      <c r="Z17" s="8"/>
      <c r="AA17" s="8"/>
      <c r="AB17" s="65"/>
      <c r="AC17" s="8"/>
      <c r="AD17" s="8"/>
      <c r="AE17" s="8"/>
      <c r="AF17" s="281">
        <v>609702828</v>
      </c>
      <c r="AG17" s="293">
        <f t="shared" ref="AG17" si="12">SUM(C17+E17+G17+I17+K17+O17+S17+V17+Y17+AA17)</f>
        <v>609702828</v>
      </c>
      <c r="AH17" s="46" t="s">
        <v>247</v>
      </c>
      <c r="AI17" s="46"/>
      <c r="AJ17" s="46"/>
      <c r="AK17" s="8">
        <v>676312</v>
      </c>
      <c r="AL17" s="8">
        <v>676312</v>
      </c>
      <c r="AM17" s="7">
        <f>SUM(AK17)</f>
        <v>676312</v>
      </c>
      <c r="AN17" s="7">
        <f>SUM(AL17)</f>
        <v>676312</v>
      </c>
      <c r="AS17" s="46" t="s">
        <v>256</v>
      </c>
      <c r="AT17" s="8"/>
      <c r="AU17" s="8"/>
      <c r="AV17" s="8">
        <v>1593204</v>
      </c>
      <c r="AW17" s="8">
        <v>1593204</v>
      </c>
      <c r="AX17" s="8"/>
      <c r="AY17" s="8"/>
      <c r="AZ17" s="8"/>
      <c r="BA17" s="8"/>
      <c r="BB17" s="7">
        <f t="shared" si="0"/>
        <v>1593204</v>
      </c>
      <c r="BC17" s="7">
        <f t="shared" si="0"/>
        <v>1593204</v>
      </c>
      <c r="BF17" s="46" t="s">
        <v>256</v>
      </c>
      <c r="BG17" s="57">
        <v>1968469</v>
      </c>
      <c r="BH17" s="57">
        <v>1968469</v>
      </c>
      <c r="BI17" s="57"/>
      <c r="BJ17" s="57"/>
      <c r="BK17" s="57"/>
      <c r="BL17" s="57"/>
      <c r="BM17" s="57"/>
      <c r="BN17" s="57"/>
      <c r="BO17" s="58">
        <f t="shared" si="10"/>
        <v>1968469</v>
      </c>
      <c r="BP17" s="58">
        <f t="shared" si="10"/>
        <v>1968469</v>
      </c>
      <c r="BQ17" s="46" t="s">
        <v>259</v>
      </c>
      <c r="BR17" s="8">
        <v>617756</v>
      </c>
      <c r="BS17" s="8">
        <v>617756</v>
      </c>
      <c r="BT17" s="8"/>
      <c r="BU17" s="8"/>
      <c r="BV17" s="8"/>
      <c r="BW17" s="8"/>
      <c r="BX17" s="8"/>
      <c r="BY17" s="8"/>
      <c r="BZ17" s="7">
        <f t="shared" si="11"/>
        <v>617756</v>
      </c>
      <c r="CA17" s="7">
        <f t="shared" si="11"/>
        <v>617756</v>
      </c>
      <c r="CB17" s="46" t="s">
        <v>256</v>
      </c>
      <c r="CC17" s="86">
        <f>SUM(BZ17+BO17+BB17+AM17+AF17)</f>
        <v>614558569</v>
      </c>
      <c r="CD17" s="86">
        <v>614558569</v>
      </c>
    </row>
    <row r="18" spans="1:82" ht="24.95" customHeight="1" x14ac:dyDescent="0.25">
      <c r="A18" s="44" t="s">
        <v>260</v>
      </c>
      <c r="B18" s="8"/>
      <c r="C18" s="8"/>
      <c r="D18" s="8"/>
      <c r="E18" s="8"/>
      <c r="F18" s="281">
        <v>50000000</v>
      </c>
      <c r="G18" s="281">
        <v>8337003</v>
      </c>
      <c r="H18" s="8"/>
      <c r="I18" s="8"/>
      <c r="J18" s="8"/>
      <c r="K18" s="8"/>
      <c r="L18" s="8" t="s">
        <v>520</v>
      </c>
      <c r="M18" s="44" t="s">
        <v>17</v>
      </c>
      <c r="N18" s="8"/>
      <c r="O18" s="8"/>
      <c r="Q18" s="44" t="s">
        <v>248</v>
      </c>
      <c r="R18" s="8"/>
      <c r="S18" s="8"/>
      <c r="T18" s="441"/>
      <c r="U18" s="442"/>
      <c r="V18" s="441"/>
      <c r="W18" s="442"/>
      <c r="X18" s="8"/>
      <c r="Y18" s="8"/>
      <c r="Z18" s="8"/>
      <c r="AA18" s="8" t="s">
        <v>520</v>
      </c>
      <c r="AB18" s="65"/>
      <c r="AC18" s="8"/>
      <c r="AD18" s="8"/>
      <c r="AE18" s="8"/>
      <c r="AF18" s="281">
        <v>50000000</v>
      </c>
      <c r="AG18" s="71">
        <v>8337003</v>
      </c>
      <c r="AH18" s="44" t="s">
        <v>248</v>
      </c>
      <c r="AI18" s="44"/>
      <c r="AJ18" s="44"/>
      <c r="AK18" s="8"/>
      <c r="AL18" s="8"/>
      <c r="AM18" s="7"/>
      <c r="AN18" s="7">
        <f>SUM(AL18)</f>
        <v>0</v>
      </c>
      <c r="AS18" s="44" t="s">
        <v>260</v>
      </c>
      <c r="AT18" s="8"/>
      <c r="AU18" s="8">
        <v>0</v>
      </c>
      <c r="AV18" s="8"/>
      <c r="AW18" s="8">
        <v>0</v>
      </c>
      <c r="AX18" s="8"/>
      <c r="AY18" s="8">
        <v>0</v>
      </c>
      <c r="AZ18" s="8"/>
      <c r="BA18" s="8">
        <v>0</v>
      </c>
      <c r="BB18" s="7"/>
      <c r="BC18" s="7">
        <f>AU18+AW18+AY18+BA18</f>
        <v>0</v>
      </c>
      <c r="BF18" s="44" t="s">
        <v>260</v>
      </c>
      <c r="BG18" s="57"/>
      <c r="BH18" s="57"/>
      <c r="BI18" s="57"/>
      <c r="BJ18" s="57"/>
      <c r="BK18" s="57"/>
      <c r="BL18" s="57"/>
      <c r="BM18" s="57"/>
      <c r="BN18" s="57"/>
      <c r="BO18" s="58"/>
      <c r="BP18" s="58"/>
      <c r="BQ18" s="44" t="s">
        <v>260</v>
      </c>
      <c r="BR18" s="8"/>
      <c r="BS18" s="8"/>
      <c r="BT18" s="8"/>
      <c r="BU18" s="8"/>
      <c r="BV18" s="8"/>
      <c r="BW18" s="8"/>
      <c r="BX18" s="8"/>
      <c r="BY18" s="8"/>
      <c r="BZ18" s="7"/>
      <c r="CA18" s="7">
        <f>BS18+BU18+BW18+BY18</f>
        <v>0</v>
      </c>
      <c r="CB18" s="44" t="s">
        <v>237</v>
      </c>
      <c r="CC18" s="86">
        <v>50000000</v>
      </c>
      <c r="CD18" s="86">
        <v>8337003</v>
      </c>
    </row>
    <row r="19" spans="1:82" ht="24.95" customHeight="1" x14ac:dyDescent="0.25">
      <c r="A19" s="46" t="s">
        <v>343</v>
      </c>
      <c r="B19" s="8"/>
      <c r="C19" s="8"/>
      <c r="D19" s="8"/>
      <c r="E19" s="8"/>
      <c r="F19" s="281">
        <v>2257586</v>
      </c>
      <c r="G19" s="281">
        <v>22468892</v>
      </c>
      <c r="H19" s="8"/>
      <c r="I19" s="8"/>
      <c r="J19" s="8"/>
      <c r="K19" s="8"/>
      <c r="L19" s="8"/>
      <c r="M19" s="44"/>
      <c r="N19" s="8"/>
      <c r="O19" s="8"/>
      <c r="Q19" s="46" t="s">
        <v>343</v>
      </c>
      <c r="R19" s="8"/>
      <c r="S19" s="8"/>
      <c r="T19" s="441"/>
      <c r="U19" s="442"/>
      <c r="V19" s="441"/>
      <c r="W19" s="442"/>
      <c r="X19" s="8"/>
      <c r="Y19" s="8"/>
      <c r="Z19" s="8"/>
      <c r="AA19" s="8"/>
      <c r="AB19" s="65"/>
      <c r="AC19" s="8"/>
      <c r="AD19" s="8"/>
      <c r="AE19" s="8"/>
      <c r="AF19" s="281">
        <f>SUM(B19+D19+F19+H19+J19+L19+R19+T19+X19+Z19)</f>
        <v>2257586</v>
      </c>
      <c r="AG19" s="293">
        <v>22468892</v>
      </c>
      <c r="AH19" s="18" t="s">
        <v>43</v>
      </c>
      <c r="AI19" s="399">
        <v>2565122</v>
      </c>
      <c r="AJ19" s="399">
        <v>2565122</v>
      </c>
      <c r="AK19" s="7">
        <f>SUM(AK14:AK18)</f>
        <v>676312</v>
      </c>
      <c r="AL19" s="7">
        <f>SUM(AL14:AL17)</f>
        <v>676333</v>
      </c>
      <c r="AM19" s="378">
        <f>SUM(AM14:AM18)</f>
        <v>3241434</v>
      </c>
      <c r="AN19" s="378">
        <f>SUM(AN14:AN18)</f>
        <v>3241455</v>
      </c>
      <c r="AS19" s="18" t="s">
        <v>43</v>
      </c>
      <c r="AT19" s="7">
        <f>SUM(AT14:AT18)</f>
        <v>0</v>
      </c>
      <c r="AU19" s="7">
        <f>SUM(AU14:AU18)</f>
        <v>0</v>
      </c>
      <c r="AV19" s="7">
        <f>SUM(AV14:AV18)</f>
        <v>1593204</v>
      </c>
      <c r="AW19" s="7">
        <f>SUM(AW14:AW18)</f>
        <v>2092864</v>
      </c>
      <c r="AX19" s="7"/>
      <c r="AY19" s="7">
        <v>1240030</v>
      </c>
      <c r="AZ19" s="7">
        <v>2875131</v>
      </c>
      <c r="BA19" s="7">
        <v>3115251</v>
      </c>
      <c r="BB19" s="378">
        <f>SUM(BB14:BB18)</f>
        <v>4468335</v>
      </c>
      <c r="BC19" s="378">
        <f>SUM(BC14:BC18)</f>
        <v>6448145</v>
      </c>
      <c r="BF19" s="18" t="s">
        <v>43</v>
      </c>
      <c r="BG19" s="58">
        <f t="shared" ref="BG19:BO19" si="13">SUM(BG14:BG18)</f>
        <v>59137469</v>
      </c>
      <c r="BH19" s="58">
        <f t="shared" si="13"/>
        <v>48491452</v>
      </c>
      <c r="BI19" s="58">
        <f t="shared" si="13"/>
        <v>20955000</v>
      </c>
      <c r="BJ19" s="58">
        <f t="shared" si="13"/>
        <v>20131925</v>
      </c>
      <c r="BK19" s="58">
        <f t="shared" si="13"/>
        <v>0</v>
      </c>
      <c r="BL19" s="58">
        <f t="shared" si="13"/>
        <v>786635</v>
      </c>
      <c r="BM19" s="58">
        <f t="shared" si="13"/>
        <v>152000</v>
      </c>
      <c r="BN19" s="58">
        <f t="shared" si="13"/>
        <v>130000</v>
      </c>
      <c r="BO19" s="400">
        <f t="shared" si="13"/>
        <v>80244469</v>
      </c>
      <c r="BP19" s="400">
        <f>SUM(BP14:BP17)</f>
        <v>69540012</v>
      </c>
      <c r="BQ19" s="18" t="s">
        <v>43</v>
      </c>
      <c r="BR19" s="7">
        <f t="shared" ref="BR19:BY19" si="14">SUM(BR14:BR18)</f>
        <v>2750082</v>
      </c>
      <c r="BS19" s="7">
        <f t="shared" si="14"/>
        <v>2760091</v>
      </c>
      <c r="BT19" s="7">
        <f t="shared" si="14"/>
        <v>0</v>
      </c>
      <c r="BU19" s="7">
        <f t="shared" si="14"/>
        <v>82876</v>
      </c>
      <c r="BV19" s="7">
        <f t="shared" si="14"/>
        <v>0</v>
      </c>
      <c r="BW19" s="7">
        <f t="shared" si="14"/>
        <v>551601</v>
      </c>
      <c r="BX19" s="7">
        <f t="shared" si="14"/>
        <v>0</v>
      </c>
      <c r="BY19" s="7">
        <f t="shared" si="14"/>
        <v>0</v>
      </c>
      <c r="BZ19" s="378">
        <f>SUM(BZ14:BZ18)</f>
        <v>2750082</v>
      </c>
      <c r="CA19" s="378">
        <f>SUM(CA14:CA18)</f>
        <v>3394568</v>
      </c>
      <c r="CB19" s="44" t="s">
        <v>344</v>
      </c>
      <c r="CC19" s="86">
        <v>2257586</v>
      </c>
      <c r="CD19" s="86">
        <v>22468892</v>
      </c>
    </row>
    <row r="20" spans="1:82" ht="13.5" thickBot="1" x14ac:dyDescent="0.25">
      <c r="A20" s="18" t="s">
        <v>43</v>
      </c>
      <c r="B20" s="7">
        <f>SUM(B14:B18)</f>
        <v>381000</v>
      </c>
      <c r="C20" s="7">
        <f>SUM(C14:C18)</f>
        <v>298795</v>
      </c>
      <c r="D20" s="7">
        <f>SUM(D14:D18)</f>
        <v>5969000</v>
      </c>
      <c r="E20" s="7">
        <f>SUM(E14:E18)</f>
        <v>3970439</v>
      </c>
      <c r="F20" s="7">
        <f>SUM(F14:F19)</f>
        <v>826770557</v>
      </c>
      <c r="G20" s="7">
        <f>SUM(G14:G19)</f>
        <v>740526748</v>
      </c>
      <c r="H20" s="7">
        <f t="shared" ref="H20:N20" si="15">SUM(H14:H18)</f>
        <v>199300</v>
      </c>
      <c r="I20" s="7">
        <f t="shared" si="15"/>
        <v>33200</v>
      </c>
      <c r="J20" s="7">
        <f t="shared" si="15"/>
        <v>307100</v>
      </c>
      <c r="K20" s="7">
        <f t="shared" si="15"/>
        <v>122400</v>
      </c>
      <c r="L20" s="7">
        <f t="shared" si="15"/>
        <v>646246177</v>
      </c>
      <c r="M20" s="7">
        <f t="shared" si="15"/>
        <v>0</v>
      </c>
      <c r="N20" s="7">
        <f t="shared" si="15"/>
        <v>0</v>
      </c>
      <c r="O20" s="7">
        <f>SUM(O14:O19)</f>
        <v>666347217</v>
      </c>
      <c r="Q20" s="18" t="s">
        <v>43</v>
      </c>
      <c r="R20" s="7">
        <f t="shared" ref="R20:AA20" si="16">SUM(R14:R18)</f>
        <v>0</v>
      </c>
      <c r="S20" s="7">
        <f t="shared" si="16"/>
        <v>15766000</v>
      </c>
      <c r="T20" s="461">
        <f t="shared" si="16"/>
        <v>57482400</v>
      </c>
      <c r="U20" s="462"/>
      <c r="V20" s="461">
        <f t="shared" si="16"/>
        <v>39522400</v>
      </c>
      <c r="W20" s="462"/>
      <c r="X20" s="7">
        <f t="shared" si="16"/>
        <v>2540000</v>
      </c>
      <c r="Y20" s="7">
        <f t="shared" si="16"/>
        <v>1903248</v>
      </c>
      <c r="Z20" s="7">
        <f t="shared" si="16"/>
        <v>68104748</v>
      </c>
      <c r="AA20" s="66">
        <f t="shared" si="16"/>
        <v>79465225</v>
      </c>
      <c r="AB20" s="66"/>
      <c r="AC20" s="7"/>
      <c r="AD20" s="7">
        <v>733000</v>
      </c>
      <c r="AE20" s="7">
        <v>1377500</v>
      </c>
      <c r="AF20" s="285">
        <f>SUM(AF14:AF19)</f>
        <v>1608733282</v>
      </c>
      <c r="AG20" s="73">
        <f>SUM(AG14:AG19)</f>
        <v>1549333172</v>
      </c>
      <c r="AH20" s="85"/>
      <c r="AI20" s="85"/>
      <c r="AJ20" s="85"/>
      <c r="AK20" s="84"/>
      <c r="AL20" s="84"/>
      <c r="CB20" s="45" t="s">
        <v>43</v>
      </c>
      <c r="CC20" s="401">
        <f>SUM(CC14:CC19)</f>
        <v>1699437602</v>
      </c>
      <c r="CD20" s="401">
        <f>SUM(CD14:CD19)</f>
        <v>1631957352</v>
      </c>
    </row>
  </sheetData>
  <mergeCells count="83">
    <mergeCell ref="AD5:AE5"/>
    <mergeCell ref="V19:W19"/>
    <mergeCell ref="V20:W20"/>
    <mergeCell ref="T19:U19"/>
    <mergeCell ref="T20:U20"/>
    <mergeCell ref="T8:U8"/>
    <mergeCell ref="V11:W11"/>
    <mergeCell ref="V12:W12"/>
    <mergeCell ref="V13:W13"/>
    <mergeCell ref="V14:W14"/>
    <mergeCell ref="V15:W15"/>
    <mergeCell ref="V16:W16"/>
    <mergeCell ref="V17:W17"/>
    <mergeCell ref="V18:W18"/>
    <mergeCell ref="T14:U14"/>
    <mergeCell ref="T15:U15"/>
    <mergeCell ref="V6:W6"/>
    <mergeCell ref="V7:W7"/>
    <mergeCell ref="V8:W8"/>
    <mergeCell ref="V9:W9"/>
    <mergeCell ref="V10:W10"/>
    <mergeCell ref="Q5:Q6"/>
    <mergeCell ref="R5:S5"/>
    <mergeCell ref="H5:I5"/>
    <mergeCell ref="T17:U17"/>
    <mergeCell ref="T18:U18"/>
    <mergeCell ref="T9:U9"/>
    <mergeCell ref="T10:U10"/>
    <mergeCell ref="T11:U11"/>
    <mergeCell ref="T12:U12"/>
    <mergeCell ref="T13:U13"/>
    <mergeCell ref="T16:U16"/>
    <mergeCell ref="K4:O4"/>
    <mergeCell ref="T5:W5"/>
    <mergeCell ref="T7:U7"/>
    <mergeCell ref="Q1:AG1"/>
    <mergeCell ref="J5:K5"/>
    <mergeCell ref="Q2:AG2"/>
    <mergeCell ref="A1:L1"/>
    <mergeCell ref="AF5:AG5"/>
    <mergeCell ref="B5:C5"/>
    <mergeCell ref="Z5:AA5"/>
    <mergeCell ref="X5:Y5"/>
    <mergeCell ref="L5:O5"/>
    <mergeCell ref="D5:E5"/>
    <mergeCell ref="F5:G5"/>
    <mergeCell ref="A5:A6"/>
    <mergeCell ref="AF4:AG4"/>
    <mergeCell ref="AH1:AN1"/>
    <mergeCell ref="AH2:AN2"/>
    <mergeCell ref="AM4:AN4"/>
    <mergeCell ref="AK5:AL5"/>
    <mergeCell ref="AM5:AN5"/>
    <mergeCell ref="AI5:AJ5"/>
    <mergeCell ref="BO5:BP5"/>
    <mergeCell ref="BB4:BC4"/>
    <mergeCell ref="AS5:AS6"/>
    <mergeCell ref="AT5:AU5"/>
    <mergeCell ref="AV5:AW5"/>
    <mergeCell ref="AX5:AY5"/>
    <mergeCell ref="BB5:BC5"/>
    <mergeCell ref="AZ5:BA5"/>
    <mergeCell ref="BF5:BF6"/>
    <mergeCell ref="BG5:BH5"/>
    <mergeCell ref="BI5:BJ5"/>
    <mergeCell ref="BK5:BL5"/>
    <mergeCell ref="BM5:BN5"/>
    <mergeCell ref="AB5:AC5"/>
    <mergeCell ref="T6:U6"/>
    <mergeCell ref="CB1:CD1"/>
    <mergeCell ref="CB2:CD2"/>
    <mergeCell ref="CB5:CB6"/>
    <mergeCell ref="CC5:CD5"/>
    <mergeCell ref="BQ2:CA2"/>
    <mergeCell ref="BZ4:CA4"/>
    <mergeCell ref="BQ5:BQ6"/>
    <mergeCell ref="BR5:BS5"/>
    <mergeCell ref="BT5:BU5"/>
    <mergeCell ref="BV5:BW5"/>
    <mergeCell ref="BX5:BY5"/>
    <mergeCell ref="BZ5:CA5"/>
    <mergeCell ref="BL3:BN3"/>
    <mergeCell ref="BO4:BP4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 xml:space="preserve">&amp;C1/1. melléklet a  önkormnyzati rendelethez.
</oddHeader>
    <oddFooter>&amp;C&amp;P. oldal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7:E23"/>
  <sheetViews>
    <sheetView topLeftCell="A4" workbookViewId="0">
      <selection activeCell="D30" sqref="D30"/>
    </sheetView>
  </sheetViews>
  <sheetFormatPr defaultRowHeight="12.75" x14ac:dyDescent="0.2"/>
  <cols>
    <col min="2" max="2" width="32.7109375" customWidth="1"/>
    <col min="3" max="3" width="11.42578125" customWidth="1"/>
    <col min="5" max="5" width="12.140625" customWidth="1"/>
  </cols>
  <sheetData>
    <row r="7" spans="2:5" ht="15.75" x14ac:dyDescent="0.25">
      <c r="B7" s="5" t="s">
        <v>272</v>
      </c>
      <c r="C7" s="5"/>
      <c r="D7" s="5"/>
      <c r="E7" s="5"/>
    </row>
    <row r="8" spans="2:5" x14ac:dyDescent="0.2">
      <c r="C8" s="12" t="s">
        <v>826</v>
      </c>
    </row>
    <row r="9" spans="2:5" x14ac:dyDescent="0.2">
      <c r="B9" s="164"/>
      <c r="E9" s="4" t="s">
        <v>273</v>
      </c>
    </row>
    <row r="10" spans="2:5" x14ac:dyDescent="0.2">
      <c r="B10" s="21" t="s">
        <v>2</v>
      </c>
      <c r="C10" s="21" t="s">
        <v>274</v>
      </c>
      <c r="D10" s="21" t="s">
        <v>275</v>
      </c>
      <c r="E10" s="21" t="s">
        <v>276</v>
      </c>
    </row>
    <row r="11" spans="2:5" ht="21" customHeight="1" x14ac:dyDescent="0.2">
      <c r="B11" s="6" t="s">
        <v>277</v>
      </c>
      <c r="C11" s="8">
        <v>494</v>
      </c>
      <c r="D11" s="8">
        <v>3500</v>
      </c>
      <c r="E11" s="8">
        <f>C11*D11</f>
        <v>1729000</v>
      </c>
    </row>
    <row r="12" spans="2:5" ht="21" customHeight="1" x14ac:dyDescent="0.2">
      <c r="B12" s="6" t="s">
        <v>278</v>
      </c>
      <c r="C12" s="8">
        <v>31</v>
      </c>
      <c r="D12" s="8">
        <v>7000</v>
      </c>
      <c r="E12" s="8">
        <f>C12*D12</f>
        <v>217000</v>
      </c>
    </row>
    <row r="13" spans="2:5" ht="21" customHeight="1" x14ac:dyDescent="0.2">
      <c r="B13" s="6" t="s">
        <v>238</v>
      </c>
      <c r="C13" s="8"/>
      <c r="D13" s="8"/>
      <c r="E13" s="8"/>
    </row>
    <row r="14" spans="2:5" ht="25.5" x14ac:dyDescent="0.2">
      <c r="B14" s="166" t="s">
        <v>701</v>
      </c>
      <c r="C14" s="8"/>
      <c r="D14" s="8"/>
      <c r="E14" s="8">
        <v>188000</v>
      </c>
    </row>
    <row r="15" spans="2:5" ht="17.25" customHeight="1" x14ac:dyDescent="0.2">
      <c r="B15" s="166" t="s">
        <v>702</v>
      </c>
      <c r="C15" s="8"/>
      <c r="D15" s="8"/>
      <c r="E15" s="8">
        <v>130000</v>
      </c>
    </row>
    <row r="16" spans="2:5" ht="18.75" customHeight="1" x14ac:dyDescent="0.2">
      <c r="B16" s="166" t="s">
        <v>703</v>
      </c>
      <c r="C16" s="8"/>
      <c r="D16" s="8"/>
      <c r="E16" s="8">
        <v>225000</v>
      </c>
    </row>
    <row r="17" spans="2:5" ht="21" customHeight="1" x14ac:dyDescent="0.2">
      <c r="B17" s="166" t="s">
        <v>704</v>
      </c>
      <c r="C17" s="8"/>
      <c r="D17" s="8"/>
      <c r="E17" s="8">
        <v>225000</v>
      </c>
    </row>
    <row r="18" spans="2:5" ht="19.5" customHeight="1" x14ac:dyDescent="0.2">
      <c r="B18" s="166" t="s">
        <v>705</v>
      </c>
      <c r="C18" s="8"/>
      <c r="D18" s="8"/>
      <c r="E18" s="8">
        <v>225000</v>
      </c>
    </row>
    <row r="19" spans="2:5" ht="18.75" customHeight="1" x14ac:dyDescent="0.2">
      <c r="B19" s="166" t="s">
        <v>549</v>
      </c>
      <c r="C19" s="8"/>
      <c r="D19" s="8"/>
      <c r="E19" s="8">
        <v>115000</v>
      </c>
    </row>
    <row r="20" spans="2:5" ht="21" customHeight="1" x14ac:dyDescent="0.2">
      <c r="B20" s="166" t="s">
        <v>706</v>
      </c>
      <c r="C20" s="8"/>
      <c r="D20" s="8"/>
      <c r="E20" s="8">
        <v>135000</v>
      </c>
    </row>
    <row r="21" spans="2:5" ht="16.5" customHeight="1" x14ac:dyDescent="0.2">
      <c r="B21" s="166" t="s">
        <v>548</v>
      </c>
      <c r="C21" s="8"/>
      <c r="D21" s="8" t="s">
        <v>563</v>
      </c>
      <c r="E21" s="8">
        <v>130000</v>
      </c>
    </row>
    <row r="22" spans="2:5" ht="21" customHeight="1" x14ac:dyDescent="0.2">
      <c r="B22" s="109" t="s">
        <v>126</v>
      </c>
      <c r="C22" s="7"/>
      <c r="D22" s="7"/>
      <c r="E22" s="7">
        <f>SUM(E11:E21)</f>
        <v>3319000</v>
      </c>
    </row>
    <row r="23" spans="2:5" x14ac:dyDescent="0.2">
      <c r="B23" s="36"/>
      <c r="C23" s="3"/>
      <c r="D23" s="3"/>
      <c r="E23" s="3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75"/>
  <sheetViews>
    <sheetView view="pageLayout" zoomScaleNormal="100" workbookViewId="0">
      <selection activeCell="C34" sqref="C34"/>
    </sheetView>
  </sheetViews>
  <sheetFormatPr defaultRowHeight="15" x14ac:dyDescent="0.25"/>
  <cols>
    <col min="1" max="1" width="5.5703125" style="143" customWidth="1"/>
    <col min="2" max="2" width="38.5703125" style="143" customWidth="1"/>
    <col min="3" max="3" width="13.85546875" style="143" customWidth="1"/>
    <col min="4" max="4" width="13.5703125" style="143" customWidth="1"/>
    <col min="5" max="5" width="10.85546875" style="143" customWidth="1"/>
    <col min="6" max="6" width="11.7109375" style="143" customWidth="1"/>
    <col min="7" max="7" width="11.140625" style="143" customWidth="1"/>
    <col min="8" max="8" width="12.85546875" style="143" customWidth="1"/>
    <col min="9" max="16384" width="9.140625" style="143"/>
  </cols>
  <sheetData>
    <row r="1" spans="1:9" x14ac:dyDescent="0.25">
      <c r="A1" s="554" t="s">
        <v>564</v>
      </c>
      <c r="B1" s="554"/>
      <c r="C1" s="554"/>
      <c r="D1" s="554"/>
      <c r="E1" s="554"/>
      <c r="F1" s="554"/>
      <c r="G1" s="554"/>
      <c r="H1" s="554"/>
    </row>
    <row r="2" spans="1:9" x14ac:dyDescent="0.25">
      <c r="A2" s="155"/>
      <c r="B2" s="155"/>
      <c r="C2" s="155"/>
      <c r="D2" s="155"/>
      <c r="E2" s="155"/>
      <c r="F2" s="155"/>
      <c r="G2" s="581" t="s">
        <v>273</v>
      </c>
      <c r="H2" s="581"/>
    </row>
    <row r="3" spans="1:9" ht="30" x14ac:dyDescent="0.25">
      <c r="A3" s="149"/>
      <c r="B3" s="147" t="s">
        <v>2</v>
      </c>
      <c r="C3" s="147" t="s">
        <v>207</v>
      </c>
      <c r="D3" s="148" t="s">
        <v>139</v>
      </c>
      <c r="E3" s="147" t="s">
        <v>381</v>
      </c>
      <c r="F3" s="148" t="s">
        <v>188</v>
      </c>
      <c r="G3" s="148" t="s">
        <v>304</v>
      </c>
      <c r="H3" s="147" t="s">
        <v>127</v>
      </c>
    </row>
    <row r="4" spans="1:9" x14ac:dyDescent="0.25">
      <c r="A4" s="162" t="s">
        <v>443</v>
      </c>
      <c r="B4" s="149" t="s">
        <v>444</v>
      </c>
      <c r="C4" s="150">
        <v>93340103</v>
      </c>
      <c r="D4" s="150"/>
      <c r="E4" s="150"/>
      <c r="F4" s="150"/>
      <c r="G4" s="150"/>
      <c r="H4" s="150">
        <f t="shared" ref="H4:H9" si="0">SUM(C4:G4)</f>
        <v>93340103</v>
      </c>
    </row>
    <row r="5" spans="1:9" x14ac:dyDescent="0.25">
      <c r="A5" s="162" t="s">
        <v>445</v>
      </c>
      <c r="B5" s="149" t="s">
        <v>446</v>
      </c>
      <c r="C5" s="150">
        <v>41067065</v>
      </c>
      <c r="D5" s="150"/>
      <c r="E5" s="150"/>
      <c r="F5" s="150"/>
      <c r="G5" s="150"/>
      <c r="H5" s="150">
        <f t="shared" si="0"/>
        <v>41067065</v>
      </c>
    </row>
    <row r="6" spans="1:9" x14ac:dyDescent="0.25">
      <c r="A6" s="162" t="s">
        <v>447</v>
      </c>
      <c r="B6" s="149" t="s">
        <v>448</v>
      </c>
      <c r="C6" s="150"/>
      <c r="D6" s="150"/>
      <c r="E6" s="150">
        <v>151627</v>
      </c>
      <c r="F6" s="150">
        <v>33953977</v>
      </c>
      <c r="G6" s="150">
        <v>372809</v>
      </c>
      <c r="H6" s="150">
        <f t="shared" si="0"/>
        <v>34478413</v>
      </c>
      <c r="I6" s="157"/>
    </row>
    <row r="7" spans="1:9" x14ac:dyDescent="0.25">
      <c r="A7" s="160" t="s">
        <v>449</v>
      </c>
      <c r="B7" s="151" t="s">
        <v>450</v>
      </c>
      <c r="C7" s="156">
        <f>SUM(C4:C6)</f>
        <v>134407168</v>
      </c>
      <c r="D7" s="156">
        <f>SUM(D4:D6)</f>
        <v>0</v>
      </c>
      <c r="E7" s="156">
        <f>SUM(E4:E6)</f>
        <v>151627</v>
      </c>
      <c r="F7" s="156">
        <f>SUM(F4:F6)</f>
        <v>33953977</v>
      </c>
      <c r="G7" s="156">
        <f>SUM(G4:G6)</f>
        <v>372809</v>
      </c>
      <c r="H7" s="150">
        <f t="shared" si="0"/>
        <v>168885581</v>
      </c>
    </row>
    <row r="8" spans="1:9" x14ac:dyDescent="0.25">
      <c r="A8" s="162" t="s">
        <v>451</v>
      </c>
      <c r="B8" s="149" t="s">
        <v>452</v>
      </c>
      <c r="C8" s="150"/>
      <c r="D8" s="150"/>
      <c r="E8" s="150"/>
      <c r="F8" s="150"/>
      <c r="G8" s="150"/>
      <c r="H8" s="150">
        <f t="shared" si="0"/>
        <v>0</v>
      </c>
    </row>
    <row r="9" spans="1:9" x14ac:dyDescent="0.25">
      <c r="A9" s="162" t="s">
        <v>453</v>
      </c>
      <c r="B9" s="149" t="s">
        <v>454</v>
      </c>
      <c r="C9" s="150"/>
      <c r="D9" s="150"/>
      <c r="E9" s="150"/>
      <c r="F9" s="150"/>
      <c r="G9" s="150"/>
      <c r="H9" s="150">
        <f t="shared" si="0"/>
        <v>0</v>
      </c>
    </row>
    <row r="10" spans="1:9" x14ac:dyDescent="0.25">
      <c r="A10" s="163" t="s">
        <v>455</v>
      </c>
      <c r="B10" s="151" t="s">
        <v>456</v>
      </c>
      <c r="C10" s="150"/>
      <c r="D10" s="150"/>
      <c r="E10" s="150"/>
      <c r="F10" s="150"/>
      <c r="G10" s="150"/>
      <c r="H10" s="150">
        <f>SUM(H8:H9)</f>
        <v>0</v>
      </c>
    </row>
    <row r="11" spans="1:9" x14ac:dyDescent="0.25">
      <c r="A11" s="162" t="s">
        <v>457</v>
      </c>
      <c r="B11" s="149" t="s">
        <v>458</v>
      </c>
      <c r="C11" s="150">
        <v>282428273</v>
      </c>
      <c r="D11" s="150">
        <v>65233002</v>
      </c>
      <c r="E11" s="150">
        <v>69821064</v>
      </c>
      <c r="F11" s="150">
        <v>76625433</v>
      </c>
      <c r="G11" s="150">
        <v>9748944</v>
      </c>
      <c r="H11" s="150">
        <f t="shared" ref="H11:H37" si="1">SUM(C11:G11)</f>
        <v>503856716</v>
      </c>
    </row>
    <row r="12" spans="1:9" x14ac:dyDescent="0.25">
      <c r="A12" s="162" t="s">
        <v>459</v>
      </c>
      <c r="B12" s="149" t="s">
        <v>460</v>
      </c>
      <c r="C12" s="150">
        <v>126729999</v>
      </c>
      <c r="D12" s="150">
        <v>0</v>
      </c>
      <c r="E12" s="150"/>
      <c r="F12" s="150"/>
      <c r="G12" s="150"/>
      <c r="H12" s="150">
        <f t="shared" si="1"/>
        <v>126729999</v>
      </c>
    </row>
    <row r="13" spans="1:9" x14ac:dyDescent="0.25">
      <c r="A13" s="162" t="s">
        <v>461</v>
      </c>
      <c r="B13" s="149" t="s">
        <v>462</v>
      </c>
      <c r="C13" s="150">
        <v>263019395</v>
      </c>
      <c r="D13" s="150">
        <v>43</v>
      </c>
      <c r="E13" s="150">
        <v>80158</v>
      </c>
      <c r="F13" s="150">
        <v>640686</v>
      </c>
      <c r="G13" s="150">
        <v>9155</v>
      </c>
      <c r="H13" s="150">
        <f t="shared" si="1"/>
        <v>263749437</v>
      </c>
    </row>
    <row r="14" spans="1:9" x14ac:dyDescent="0.25">
      <c r="A14" s="163" t="s">
        <v>463</v>
      </c>
      <c r="B14" s="151" t="s">
        <v>464</v>
      </c>
      <c r="C14" s="156">
        <f>SUM(C11:C13)</f>
        <v>672177667</v>
      </c>
      <c r="D14" s="156">
        <f>SUM(D11:D13)</f>
        <v>65233045</v>
      </c>
      <c r="E14" s="156">
        <f>SUM(E11:E13)</f>
        <v>69901222</v>
      </c>
      <c r="F14" s="156">
        <f>SUM(F11:F13)</f>
        <v>77266119</v>
      </c>
      <c r="G14" s="156">
        <f>SUM(G11:G13)</f>
        <v>9758099</v>
      </c>
      <c r="H14" s="150">
        <f t="shared" si="1"/>
        <v>894336152</v>
      </c>
    </row>
    <row r="15" spans="1:9" x14ac:dyDescent="0.25">
      <c r="A15" s="162" t="s">
        <v>465</v>
      </c>
      <c r="B15" s="149" t="s">
        <v>466</v>
      </c>
      <c r="C15" s="150">
        <v>20187230</v>
      </c>
      <c r="D15" s="150">
        <v>1440970</v>
      </c>
      <c r="E15" s="150">
        <v>809845</v>
      </c>
      <c r="F15" s="150">
        <v>2849978</v>
      </c>
      <c r="G15" s="150">
        <v>1339272</v>
      </c>
      <c r="H15" s="150">
        <f t="shared" si="1"/>
        <v>26627295</v>
      </c>
    </row>
    <row r="16" spans="1:9" x14ac:dyDescent="0.25">
      <c r="A16" s="162" t="s">
        <v>467</v>
      </c>
      <c r="B16" s="149" t="s">
        <v>468</v>
      </c>
      <c r="C16" s="150">
        <v>30960030</v>
      </c>
      <c r="D16" s="150">
        <v>5244420</v>
      </c>
      <c r="E16" s="150">
        <v>9305498</v>
      </c>
      <c r="F16" s="150">
        <v>25695574</v>
      </c>
      <c r="G16" s="150">
        <v>2036234</v>
      </c>
      <c r="H16" s="150">
        <f t="shared" si="1"/>
        <v>73241756</v>
      </c>
    </row>
    <row r="17" spans="1:8" x14ac:dyDescent="0.25">
      <c r="A17" s="162" t="s">
        <v>469</v>
      </c>
      <c r="B17" s="149" t="s">
        <v>470</v>
      </c>
      <c r="C17" s="150"/>
      <c r="D17" s="150"/>
      <c r="E17" s="150"/>
      <c r="F17" s="150"/>
      <c r="G17" s="150"/>
      <c r="H17" s="150">
        <f t="shared" si="1"/>
        <v>0</v>
      </c>
    </row>
    <row r="18" spans="1:8" x14ac:dyDescent="0.25">
      <c r="A18" s="162" t="s">
        <v>471</v>
      </c>
      <c r="B18" s="149" t="s">
        <v>472</v>
      </c>
      <c r="C18" s="150">
        <v>3475</v>
      </c>
      <c r="D18" s="150"/>
      <c r="E18" s="150"/>
      <c r="F18" s="150"/>
      <c r="G18" s="150"/>
      <c r="H18" s="150">
        <f t="shared" si="1"/>
        <v>3475</v>
      </c>
    </row>
    <row r="19" spans="1:8" x14ac:dyDescent="0.25">
      <c r="A19" s="160" t="s">
        <v>473</v>
      </c>
      <c r="B19" s="151" t="s">
        <v>474</v>
      </c>
      <c r="C19" s="156">
        <f>SUM(C15:C18)</f>
        <v>51150735</v>
      </c>
      <c r="D19" s="156">
        <f>SUM(D15:D18)</f>
        <v>6685390</v>
      </c>
      <c r="E19" s="156">
        <f>SUM(E15:E18)</f>
        <v>10115343</v>
      </c>
      <c r="F19" s="156">
        <f>SUM(F15:F18)</f>
        <v>28545552</v>
      </c>
      <c r="G19" s="156">
        <f>SUM(G15:G18)</f>
        <v>3375506</v>
      </c>
      <c r="H19" s="150">
        <f t="shared" si="1"/>
        <v>99872526</v>
      </c>
    </row>
    <row r="20" spans="1:8" x14ac:dyDescent="0.25">
      <c r="A20" s="147">
        <v>13</v>
      </c>
      <c r="B20" s="149" t="s">
        <v>475</v>
      </c>
      <c r="C20" s="150">
        <v>76979146</v>
      </c>
      <c r="D20" s="150">
        <v>53052315</v>
      </c>
      <c r="E20" s="150">
        <v>43989109</v>
      </c>
      <c r="F20" s="150">
        <v>60669357</v>
      </c>
      <c r="G20" s="150">
        <v>4521766</v>
      </c>
      <c r="H20" s="150">
        <f t="shared" si="1"/>
        <v>239211693</v>
      </c>
    </row>
    <row r="21" spans="1:8" x14ac:dyDescent="0.25">
      <c r="A21" s="147">
        <v>14</v>
      </c>
      <c r="B21" s="149" t="s">
        <v>476</v>
      </c>
      <c r="C21" s="150">
        <v>10703359</v>
      </c>
      <c r="D21" s="150">
        <v>4940322</v>
      </c>
      <c r="E21" s="150">
        <v>533198</v>
      </c>
      <c r="F21" s="150">
        <v>2305606</v>
      </c>
      <c r="G21" s="150">
        <v>-73229</v>
      </c>
      <c r="H21" s="150">
        <f t="shared" si="1"/>
        <v>18409256</v>
      </c>
    </row>
    <row r="22" spans="1:8" x14ac:dyDescent="0.25">
      <c r="A22" s="147">
        <v>15</v>
      </c>
      <c r="B22" s="149" t="s">
        <v>477</v>
      </c>
      <c r="C22" s="150">
        <v>17704747</v>
      </c>
      <c r="D22" s="150">
        <v>12936394</v>
      </c>
      <c r="E22" s="150">
        <v>13247814</v>
      </c>
      <c r="F22" s="150">
        <v>14550746</v>
      </c>
      <c r="G22" s="150">
        <v>1396089</v>
      </c>
      <c r="H22" s="150">
        <f t="shared" si="1"/>
        <v>59835790</v>
      </c>
    </row>
    <row r="23" spans="1:8" x14ac:dyDescent="0.25">
      <c r="A23" s="160" t="s">
        <v>478</v>
      </c>
      <c r="B23" s="151" t="s">
        <v>479</v>
      </c>
      <c r="C23" s="156">
        <f>SUM(C20:C22)</f>
        <v>105387252</v>
      </c>
      <c r="D23" s="156">
        <f>SUM(D20:D22)</f>
        <v>70929031</v>
      </c>
      <c r="E23" s="156">
        <f>SUM(E20:E22)</f>
        <v>57770121</v>
      </c>
      <c r="F23" s="156">
        <f>SUM(F20:F22)</f>
        <v>77525709</v>
      </c>
      <c r="G23" s="156">
        <f>SUM(G20:G22)</f>
        <v>5844626</v>
      </c>
      <c r="H23" s="150">
        <f t="shared" si="1"/>
        <v>317456739</v>
      </c>
    </row>
    <row r="24" spans="1:8" x14ac:dyDescent="0.25">
      <c r="A24" s="160" t="s">
        <v>480</v>
      </c>
      <c r="B24" s="151" t="s">
        <v>481</v>
      </c>
      <c r="C24" s="156">
        <v>151120231</v>
      </c>
      <c r="D24" s="156">
        <v>635222</v>
      </c>
      <c r="E24" s="156">
        <v>147003</v>
      </c>
      <c r="F24" s="156">
        <v>80566</v>
      </c>
      <c r="G24" s="156">
        <v>75840</v>
      </c>
      <c r="H24" s="150">
        <f t="shared" si="1"/>
        <v>152058862</v>
      </c>
    </row>
    <row r="25" spans="1:8" x14ac:dyDescent="0.25">
      <c r="A25" s="160" t="s">
        <v>482</v>
      </c>
      <c r="B25" s="151" t="s">
        <v>483</v>
      </c>
      <c r="C25" s="156">
        <v>330996336</v>
      </c>
      <c r="D25" s="156">
        <v>1672691</v>
      </c>
      <c r="E25" s="156">
        <v>2585432</v>
      </c>
      <c r="F25" s="156">
        <v>5991965</v>
      </c>
      <c r="G25" s="156">
        <v>952849</v>
      </c>
      <c r="H25" s="150">
        <f t="shared" si="1"/>
        <v>342199273</v>
      </c>
    </row>
    <row r="26" spans="1:8" x14ac:dyDescent="0.25">
      <c r="A26" s="160" t="s">
        <v>484</v>
      </c>
      <c r="B26" s="151" t="s">
        <v>485</v>
      </c>
      <c r="C26" s="156">
        <f>C7+C10+C14-C19-C23-C24-C25</f>
        <v>167930281</v>
      </c>
      <c r="D26" s="156">
        <f>D7+D10+D14-D19-D23-D24-D25</f>
        <v>-14689289</v>
      </c>
      <c r="E26" s="156">
        <f>E7+E10+E14-E19-E23-E24-E25</f>
        <v>-565050</v>
      </c>
      <c r="F26" s="156">
        <f>F7+F10+F14-F19-F23-F24-F25</f>
        <v>-923696</v>
      </c>
      <c r="G26" s="156">
        <f>G7+G10+G14-G19-G23-G24-G25</f>
        <v>-117913</v>
      </c>
      <c r="H26" s="150">
        <f t="shared" si="1"/>
        <v>151634333</v>
      </c>
    </row>
    <row r="27" spans="1:8" x14ac:dyDescent="0.25">
      <c r="A27" s="147">
        <v>16</v>
      </c>
      <c r="B27" s="149" t="s">
        <v>486</v>
      </c>
      <c r="C27" s="150"/>
      <c r="D27" s="150"/>
      <c r="E27" s="150"/>
      <c r="F27" s="150"/>
      <c r="G27" s="150"/>
      <c r="H27" s="150">
        <f t="shared" si="1"/>
        <v>0</v>
      </c>
    </row>
    <row r="28" spans="1:8" x14ac:dyDescent="0.25">
      <c r="A28" s="147">
        <v>17</v>
      </c>
      <c r="B28" s="149" t="s">
        <v>487</v>
      </c>
      <c r="C28" s="150">
        <v>9248</v>
      </c>
      <c r="D28" s="150"/>
      <c r="E28" s="150"/>
      <c r="F28" s="150"/>
      <c r="G28" s="150"/>
      <c r="H28" s="150">
        <f t="shared" si="1"/>
        <v>9248</v>
      </c>
    </row>
    <row r="29" spans="1:8" x14ac:dyDescent="0.25">
      <c r="A29" s="147">
        <v>18</v>
      </c>
      <c r="B29" s="149" t="s">
        <v>488</v>
      </c>
      <c r="C29" s="150"/>
      <c r="D29" s="150">
        <v>199</v>
      </c>
      <c r="E29" s="150">
        <v>205</v>
      </c>
      <c r="F29" s="150">
        <v>401</v>
      </c>
      <c r="G29" s="150">
        <v>104</v>
      </c>
      <c r="H29" s="150">
        <f t="shared" si="1"/>
        <v>909</v>
      </c>
    </row>
    <row r="30" spans="1:8" x14ac:dyDescent="0.25">
      <c r="A30" s="147" t="s">
        <v>489</v>
      </c>
      <c r="B30" s="161" t="s">
        <v>490</v>
      </c>
      <c r="C30" s="150"/>
      <c r="D30" s="150"/>
      <c r="E30" s="150"/>
      <c r="F30" s="150"/>
      <c r="G30" s="150"/>
      <c r="H30" s="150">
        <f t="shared" si="1"/>
        <v>0</v>
      </c>
    </row>
    <row r="31" spans="1:8" x14ac:dyDescent="0.25">
      <c r="A31" s="160" t="s">
        <v>491</v>
      </c>
      <c r="B31" s="151" t="s">
        <v>492</v>
      </c>
      <c r="C31" s="156">
        <f>SUM(C27:C30)</f>
        <v>9248</v>
      </c>
      <c r="D31" s="156">
        <f>SUM(D27:D30)</f>
        <v>199</v>
      </c>
      <c r="E31" s="156">
        <f>SUM(E27:E30)</f>
        <v>205</v>
      </c>
      <c r="F31" s="156">
        <f>SUM(F27:F30)</f>
        <v>401</v>
      </c>
      <c r="G31" s="150">
        <f>SUM(G27:G30)</f>
        <v>104</v>
      </c>
      <c r="H31" s="150">
        <f t="shared" si="1"/>
        <v>10157</v>
      </c>
    </row>
    <row r="32" spans="1:8" x14ac:dyDescent="0.25">
      <c r="A32" s="147">
        <v>19</v>
      </c>
      <c r="B32" s="149" t="s">
        <v>493</v>
      </c>
      <c r="C32" s="150">
        <v>26075</v>
      </c>
      <c r="D32" s="150"/>
      <c r="E32" s="150"/>
      <c r="F32" s="150"/>
      <c r="G32" s="150"/>
      <c r="H32" s="150">
        <f t="shared" si="1"/>
        <v>26075</v>
      </c>
    </row>
    <row r="33" spans="1:10" x14ac:dyDescent="0.25">
      <c r="A33" s="147">
        <v>20</v>
      </c>
      <c r="B33" s="149" t="s">
        <v>494</v>
      </c>
      <c r="C33" s="150"/>
      <c r="D33" s="150"/>
      <c r="E33" s="150"/>
      <c r="F33" s="150"/>
      <c r="G33" s="150"/>
      <c r="H33" s="150">
        <f t="shared" si="1"/>
        <v>0</v>
      </c>
    </row>
    <row r="34" spans="1:10" x14ac:dyDescent="0.25">
      <c r="A34" s="147">
        <v>21</v>
      </c>
      <c r="B34" s="149" t="s">
        <v>495</v>
      </c>
      <c r="C34" s="150"/>
      <c r="D34" s="150"/>
      <c r="E34" s="150"/>
      <c r="F34" s="150"/>
      <c r="G34" s="150"/>
      <c r="H34" s="150">
        <f t="shared" si="1"/>
        <v>0</v>
      </c>
    </row>
    <row r="35" spans="1:10" x14ac:dyDescent="0.25">
      <c r="A35" s="147" t="s">
        <v>496</v>
      </c>
      <c r="B35" s="161" t="s">
        <v>497</v>
      </c>
      <c r="C35" s="150"/>
      <c r="D35" s="150"/>
      <c r="E35" s="150"/>
      <c r="F35" s="150"/>
      <c r="G35" s="150"/>
      <c r="H35" s="150">
        <f t="shared" si="1"/>
        <v>0</v>
      </c>
    </row>
    <row r="36" spans="1:10" x14ac:dyDescent="0.25">
      <c r="A36" s="160" t="s">
        <v>498</v>
      </c>
      <c r="B36" s="151" t="s">
        <v>499</v>
      </c>
      <c r="C36" s="156">
        <f>SUM(C32:C35)</f>
        <v>26075</v>
      </c>
      <c r="D36" s="156">
        <f>SUM(D32:D35)</f>
        <v>0</v>
      </c>
      <c r="E36" s="156"/>
      <c r="F36" s="156">
        <f>SUM(F32:F35)</f>
        <v>0</v>
      </c>
      <c r="G36" s="156">
        <f>SUM(G32:G35)</f>
        <v>0</v>
      </c>
      <c r="H36" s="150">
        <f t="shared" si="1"/>
        <v>26075</v>
      </c>
    </row>
    <row r="37" spans="1:10" x14ac:dyDescent="0.25">
      <c r="A37" s="160" t="s">
        <v>500</v>
      </c>
      <c r="B37" s="151" t="s">
        <v>501</v>
      </c>
      <c r="C37" s="156">
        <f>C31-C36</f>
        <v>-16827</v>
      </c>
      <c r="D37" s="156">
        <f>D31-D36</f>
        <v>199</v>
      </c>
      <c r="E37" s="156">
        <f>E31-E36</f>
        <v>205</v>
      </c>
      <c r="F37" s="156">
        <f>F31-F36</f>
        <v>401</v>
      </c>
      <c r="G37" s="156">
        <f>G31-G36</f>
        <v>104</v>
      </c>
      <c r="H37" s="150">
        <f t="shared" si="1"/>
        <v>-15918</v>
      </c>
    </row>
    <row r="38" spans="1:10" x14ac:dyDescent="0.25">
      <c r="A38" s="160" t="s">
        <v>502</v>
      </c>
      <c r="B38" s="151" t="s">
        <v>503</v>
      </c>
      <c r="C38" s="156">
        <f t="shared" ref="C38:H38" si="2">C26+(C37)</f>
        <v>167913454</v>
      </c>
      <c r="D38" s="156">
        <f t="shared" si="2"/>
        <v>-14689090</v>
      </c>
      <c r="E38" s="156">
        <f t="shared" si="2"/>
        <v>-564845</v>
      </c>
      <c r="F38" s="156">
        <f t="shared" si="2"/>
        <v>-923295</v>
      </c>
      <c r="G38" s="156">
        <f t="shared" si="2"/>
        <v>-117809</v>
      </c>
      <c r="H38" s="156">
        <f t="shared" si="2"/>
        <v>151618415</v>
      </c>
    </row>
    <row r="39" spans="1:10" x14ac:dyDescent="0.25">
      <c r="A39" s="147">
        <v>22</v>
      </c>
      <c r="B39" s="149" t="s">
        <v>504</v>
      </c>
      <c r="C39" s="150"/>
      <c r="D39" s="150"/>
      <c r="E39" s="150"/>
      <c r="F39" s="150"/>
      <c r="G39" s="150"/>
      <c r="H39" s="150">
        <f t="shared" ref="H39:H44" si="3">SUM(C39:G39)</f>
        <v>0</v>
      </c>
    </row>
    <row r="40" spans="1:10" x14ac:dyDescent="0.25">
      <c r="A40" s="147">
        <v>23</v>
      </c>
      <c r="B40" s="149" t="s">
        <v>505</v>
      </c>
      <c r="C40" s="150"/>
      <c r="D40" s="150"/>
      <c r="E40" s="150"/>
      <c r="F40" s="150"/>
      <c r="G40" s="150"/>
      <c r="H40" s="150">
        <f t="shared" si="3"/>
        <v>0</v>
      </c>
    </row>
    <row r="41" spans="1:10" x14ac:dyDescent="0.25">
      <c r="A41" s="147" t="s">
        <v>506</v>
      </c>
      <c r="B41" s="151" t="s">
        <v>507</v>
      </c>
      <c r="C41" s="156">
        <f>SUM(C39:C40)</f>
        <v>0</v>
      </c>
      <c r="D41" s="156">
        <f>SUM(D39:D40)</f>
        <v>0</v>
      </c>
      <c r="E41" s="150"/>
      <c r="F41" s="156"/>
      <c r="G41" s="150"/>
      <c r="H41" s="150">
        <f t="shared" si="3"/>
        <v>0</v>
      </c>
    </row>
    <row r="42" spans="1:10" x14ac:dyDescent="0.25">
      <c r="A42" s="147" t="s">
        <v>508</v>
      </c>
      <c r="B42" s="149" t="s">
        <v>509</v>
      </c>
      <c r="C42" s="150"/>
      <c r="D42" s="150"/>
      <c r="E42" s="150"/>
      <c r="F42" s="150"/>
      <c r="G42" s="150"/>
      <c r="H42" s="150">
        <f t="shared" si="3"/>
        <v>0</v>
      </c>
    </row>
    <row r="43" spans="1:10" x14ac:dyDescent="0.25">
      <c r="A43" s="160" t="s">
        <v>510</v>
      </c>
      <c r="B43" s="151" t="s">
        <v>511</v>
      </c>
      <c r="C43" s="156">
        <f>C41-C42</f>
        <v>0</v>
      </c>
      <c r="D43" s="156">
        <f>D41-D42</f>
        <v>0</v>
      </c>
      <c r="E43" s="156">
        <f>E41-E42</f>
        <v>0</v>
      </c>
      <c r="F43" s="156">
        <f>F41-F42</f>
        <v>0</v>
      </c>
      <c r="G43" s="156"/>
      <c r="H43" s="150">
        <f t="shared" si="3"/>
        <v>0</v>
      </c>
      <c r="I43" s="159"/>
      <c r="J43" s="159"/>
    </row>
    <row r="44" spans="1:10" x14ac:dyDescent="0.25">
      <c r="A44" s="160" t="s">
        <v>512</v>
      </c>
      <c r="B44" s="151" t="s">
        <v>513</v>
      </c>
      <c r="C44" s="156">
        <f>C38+C43</f>
        <v>167913454</v>
      </c>
      <c r="D44" s="156">
        <f>D38+D43</f>
        <v>-14689090</v>
      </c>
      <c r="E44" s="156">
        <f>E38+E43</f>
        <v>-564845</v>
      </c>
      <c r="F44" s="156">
        <f>F38+F43</f>
        <v>-923295</v>
      </c>
      <c r="G44" s="156">
        <f>G38+G43</f>
        <v>-117809</v>
      </c>
      <c r="H44" s="156">
        <f t="shared" si="3"/>
        <v>151618415</v>
      </c>
      <c r="I44" s="159"/>
      <c r="J44" s="159"/>
    </row>
    <row r="45" spans="1:10" x14ac:dyDescent="0.25">
      <c r="A45" s="158"/>
      <c r="C45" s="157"/>
      <c r="D45" s="157"/>
      <c r="E45" s="157"/>
      <c r="F45" s="157"/>
      <c r="G45" s="157"/>
      <c r="H45" s="157"/>
    </row>
    <row r="46" spans="1:10" x14ac:dyDescent="0.25">
      <c r="A46" s="158"/>
      <c r="C46" s="157"/>
      <c r="D46" s="157"/>
      <c r="E46" s="157"/>
      <c r="F46" s="157"/>
      <c r="G46" s="157"/>
      <c r="H46" s="157"/>
    </row>
    <row r="47" spans="1:10" x14ac:dyDescent="0.25">
      <c r="A47" s="158"/>
      <c r="C47" s="157"/>
      <c r="D47" s="157"/>
      <c r="E47" s="157"/>
      <c r="F47" s="157"/>
      <c r="G47" s="157"/>
      <c r="H47" s="157"/>
    </row>
    <row r="48" spans="1:10" x14ac:dyDescent="0.25">
      <c r="A48" s="158"/>
      <c r="C48" s="157"/>
      <c r="D48" s="157"/>
      <c r="E48" s="157"/>
      <c r="F48" s="157"/>
      <c r="G48" s="157"/>
      <c r="H48" s="157"/>
    </row>
    <row r="49" spans="1:8" x14ac:dyDescent="0.25">
      <c r="A49" s="158"/>
      <c r="C49" s="157"/>
      <c r="D49" s="157"/>
      <c r="E49" s="157"/>
      <c r="F49" s="157"/>
      <c r="G49" s="157"/>
      <c r="H49" s="157"/>
    </row>
    <row r="50" spans="1:8" x14ac:dyDescent="0.25">
      <c r="A50" s="158"/>
      <c r="C50" s="157"/>
      <c r="D50" s="157"/>
      <c r="E50" s="157"/>
      <c r="F50" s="157"/>
      <c r="G50" s="157"/>
      <c r="H50" s="157"/>
    </row>
    <row r="51" spans="1:8" x14ac:dyDescent="0.25">
      <c r="A51" s="158"/>
      <c r="C51" s="157"/>
      <c r="D51" s="157"/>
      <c r="E51" s="157"/>
      <c r="F51" s="157"/>
      <c r="G51" s="157"/>
      <c r="H51" s="157"/>
    </row>
    <row r="52" spans="1:8" x14ac:dyDescent="0.25">
      <c r="A52" s="158"/>
      <c r="C52" s="157"/>
      <c r="D52" s="157"/>
      <c r="E52" s="157"/>
      <c r="F52" s="157"/>
      <c r="G52" s="157"/>
      <c r="H52" s="157"/>
    </row>
    <row r="53" spans="1:8" x14ac:dyDescent="0.25">
      <c r="A53" s="158"/>
      <c r="C53" s="157"/>
      <c r="D53" s="157"/>
      <c r="E53" s="157"/>
      <c r="F53" s="157"/>
      <c r="G53" s="157"/>
      <c r="H53" s="157"/>
    </row>
    <row r="54" spans="1:8" x14ac:dyDescent="0.25">
      <c r="A54" s="158"/>
      <c r="C54" s="157"/>
      <c r="D54" s="157"/>
      <c r="E54" s="157"/>
      <c r="F54" s="157"/>
      <c r="G54" s="157"/>
      <c r="H54" s="157"/>
    </row>
    <row r="55" spans="1:8" x14ac:dyDescent="0.25">
      <c r="A55" s="158"/>
      <c r="C55" s="157"/>
      <c r="D55" s="157"/>
      <c r="E55" s="157"/>
      <c r="F55" s="157"/>
      <c r="G55" s="157"/>
      <c r="H55" s="157"/>
    </row>
    <row r="56" spans="1:8" x14ac:dyDescent="0.25">
      <c r="A56" s="158"/>
      <c r="C56" s="157"/>
      <c r="D56" s="157"/>
      <c r="E56" s="157"/>
      <c r="F56" s="157"/>
      <c r="G56" s="157"/>
      <c r="H56" s="157"/>
    </row>
    <row r="57" spans="1:8" x14ac:dyDescent="0.25">
      <c r="A57" s="158"/>
      <c r="C57" s="157"/>
      <c r="D57" s="157"/>
      <c r="E57" s="157"/>
      <c r="F57" s="157"/>
      <c r="G57" s="157"/>
      <c r="H57" s="157"/>
    </row>
    <row r="58" spans="1:8" x14ac:dyDescent="0.25">
      <c r="A58" s="158"/>
      <c r="C58" s="157"/>
      <c r="D58" s="157"/>
      <c r="E58" s="157"/>
      <c r="F58" s="157"/>
      <c r="G58" s="157"/>
      <c r="H58" s="157"/>
    </row>
    <row r="59" spans="1:8" x14ac:dyDescent="0.25">
      <c r="A59" s="158"/>
      <c r="C59" s="157"/>
      <c r="D59" s="157"/>
      <c r="E59" s="157"/>
      <c r="F59" s="157"/>
      <c r="G59" s="157"/>
      <c r="H59" s="157"/>
    </row>
    <row r="60" spans="1:8" x14ac:dyDescent="0.25">
      <c r="A60" s="158"/>
      <c r="C60" s="157"/>
      <c r="D60" s="157"/>
      <c r="E60" s="157"/>
      <c r="F60" s="157"/>
      <c r="G60" s="157"/>
      <c r="H60" s="157"/>
    </row>
    <row r="61" spans="1:8" x14ac:dyDescent="0.25">
      <c r="A61" s="158"/>
      <c r="C61" s="157"/>
      <c r="D61" s="157"/>
      <c r="E61" s="157"/>
      <c r="F61" s="157"/>
      <c r="G61" s="157"/>
      <c r="H61" s="157"/>
    </row>
    <row r="62" spans="1:8" x14ac:dyDescent="0.25">
      <c r="A62" s="158"/>
      <c r="C62" s="157"/>
      <c r="D62" s="157"/>
      <c r="E62" s="157"/>
      <c r="F62" s="157"/>
      <c r="G62" s="157"/>
      <c r="H62" s="157"/>
    </row>
    <row r="63" spans="1:8" x14ac:dyDescent="0.25">
      <c r="A63" s="158"/>
      <c r="C63" s="157"/>
      <c r="D63" s="157"/>
      <c r="E63" s="157"/>
      <c r="F63" s="157"/>
      <c r="G63" s="157"/>
      <c r="H63" s="157"/>
    </row>
    <row r="64" spans="1:8" x14ac:dyDescent="0.25">
      <c r="A64" s="158"/>
      <c r="C64" s="157"/>
      <c r="D64" s="157"/>
      <c r="E64" s="157"/>
      <c r="F64" s="157"/>
      <c r="G64" s="157"/>
      <c r="H64" s="157"/>
    </row>
    <row r="65" spans="1:8" x14ac:dyDescent="0.25">
      <c r="A65" s="158"/>
      <c r="C65" s="157"/>
      <c r="D65" s="157"/>
      <c r="E65" s="157"/>
      <c r="F65" s="157"/>
      <c r="G65" s="157"/>
      <c r="H65" s="157"/>
    </row>
    <row r="66" spans="1:8" x14ac:dyDescent="0.25">
      <c r="A66" s="158"/>
      <c r="C66" s="157"/>
      <c r="D66" s="157"/>
      <c r="E66" s="157"/>
      <c r="F66" s="157"/>
      <c r="G66" s="157"/>
      <c r="H66" s="157"/>
    </row>
    <row r="67" spans="1:8" x14ac:dyDescent="0.25">
      <c r="A67" s="158"/>
      <c r="C67" s="157"/>
      <c r="D67" s="157"/>
      <c r="E67" s="157"/>
      <c r="F67" s="157"/>
      <c r="G67" s="157"/>
      <c r="H67" s="157"/>
    </row>
    <row r="68" spans="1:8" x14ac:dyDescent="0.25">
      <c r="A68" s="158"/>
    </row>
    <row r="69" spans="1:8" x14ac:dyDescent="0.25">
      <c r="A69" s="158"/>
    </row>
    <row r="70" spans="1:8" x14ac:dyDescent="0.25">
      <c r="A70" s="158"/>
    </row>
    <row r="71" spans="1:8" x14ac:dyDescent="0.25">
      <c r="A71" s="158"/>
    </row>
    <row r="72" spans="1:8" x14ac:dyDescent="0.25">
      <c r="A72" s="158"/>
    </row>
    <row r="73" spans="1:8" x14ac:dyDescent="0.25">
      <c r="A73" s="158"/>
    </row>
    <row r="74" spans="1:8" x14ac:dyDescent="0.25">
      <c r="A74" s="158"/>
    </row>
    <row r="75" spans="1:8" x14ac:dyDescent="0.25">
      <c r="A75" s="158"/>
    </row>
  </sheetData>
  <mergeCells count="2">
    <mergeCell ref="A1:H1"/>
    <mergeCell ref="G2:H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&amp;C15. melléklet a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15"/>
  <sheetViews>
    <sheetView view="pageLayout" workbookViewId="0">
      <selection activeCell="F16" sqref="F16"/>
    </sheetView>
  </sheetViews>
  <sheetFormatPr defaultRowHeight="12.75" x14ac:dyDescent="0.2"/>
  <cols>
    <col min="1" max="1" width="5.140625" customWidth="1"/>
    <col min="2" max="2" width="17.140625" customWidth="1"/>
    <col min="4" max="4" width="11.140625" customWidth="1"/>
    <col min="6" max="6" width="11.28515625" customWidth="1"/>
  </cols>
  <sheetData>
    <row r="1" spans="1:7" x14ac:dyDescent="0.2">
      <c r="A1" s="169" t="s">
        <v>541</v>
      </c>
      <c r="B1" s="29"/>
      <c r="C1" s="29"/>
      <c r="D1" s="29"/>
      <c r="E1" s="29"/>
      <c r="F1" s="29"/>
    </row>
    <row r="3" spans="1:7" x14ac:dyDescent="0.2">
      <c r="E3" s="415" t="s">
        <v>542</v>
      </c>
      <c r="F3" s="415"/>
    </row>
    <row r="4" spans="1:7" ht="44.25" x14ac:dyDescent="0.2">
      <c r="A4" s="127" t="s">
        <v>271</v>
      </c>
      <c r="B4" s="140" t="s">
        <v>325</v>
      </c>
      <c r="C4" s="115" t="s">
        <v>326</v>
      </c>
      <c r="D4" s="170" t="s">
        <v>537</v>
      </c>
      <c r="E4" s="115" t="s">
        <v>327</v>
      </c>
      <c r="F4" s="170" t="s">
        <v>538</v>
      </c>
    </row>
    <row r="5" spans="1:7" ht="76.5" x14ac:dyDescent="0.2">
      <c r="A5" s="1" t="s">
        <v>52</v>
      </c>
      <c r="B5" s="11" t="s">
        <v>528</v>
      </c>
      <c r="C5" s="168">
        <v>74384</v>
      </c>
      <c r="D5" s="171">
        <v>73989</v>
      </c>
      <c r="E5" s="168">
        <v>74384</v>
      </c>
      <c r="F5" s="171">
        <v>78547</v>
      </c>
    </row>
    <row r="6" spans="1:7" ht="51" x14ac:dyDescent="0.2">
      <c r="A6" s="1" t="s">
        <v>53</v>
      </c>
      <c r="B6" s="11" t="s">
        <v>536</v>
      </c>
      <c r="C6" s="168">
        <v>49127</v>
      </c>
      <c r="D6" s="172"/>
      <c r="E6" s="168">
        <v>49127</v>
      </c>
      <c r="F6" s="172"/>
    </row>
    <row r="7" spans="1:7" x14ac:dyDescent="0.2">
      <c r="A7" s="2"/>
      <c r="B7" s="6" t="s">
        <v>126</v>
      </c>
      <c r="C7" s="7">
        <f>SUM(C5:C6)</f>
        <v>123511</v>
      </c>
      <c r="D7" s="7">
        <f>SUM(D5:D6)</f>
        <v>73989</v>
      </c>
      <c r="E7" s="7">
        <f>SUM(E5:E6)</f>
        <v>123511</v>
      </c>
      <c r="F7" s="7">
        <f>SUM(F5:F6)</f>
        <v>78547</v>
      </c>
    </row>
    <row r="8" spans="1:7" ht="26.25" customHeight="1" x14ac:dyDescent="0.2"/>
    <row r="15" spans="1:7" x14ac:dyDescent="0.2">
      <c r="G15" s="173"/>
    </row>
  </sheetData>
  <mergeCells count="1">
    <mergeCell ref="E3:F3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O40"/>
  <sheetViews>
    <sheetView view="pageLayout" zoomScaleNormal="100" workbookViewId="0">
      <selection activeCell="D39" sqref="D39"/>
    </sheetView>
  </sheetViews>
  <sheetFormatPr defaultRowHeight="12.75" x14ac:dyDescent="0.2"/>
  <cols>
    <col min="2" max="2" width="48.7109375" customWidth="1"/>
    <col min="3" max="4" width="18.28515625" customWidth="1"/>
    <col min="258" max="258" width="48.7109375" customWidth="1"/>
    <col min="259" max="260" width="18.28515625" customWidth="1"/>
    <col min="514" max="514" width="48.7109375" customWidth="1"/>
    <col min="515" max="516" width="18.28515625" customWidth="1"/>
    <col min="770" max="770" width="48.7109375" customWidth="1"/>
    <col min="771" max="772" width="18.28515625" customWidth="1"/>
    <col min="1026" max="1026" width="48.7109375" customWidth="1"/>
    <col min="1027" max="1028" width="18.28515625" customWidth="1"/>
    <col min="1282" max="1282" width="48.7109375" customWidth="1"/>
    <col min="1283" max="1284" width="18.28515625" customWidth="1"/>
    <col min="1538" max="1538" width="48.7109375" customWidth="1"/>
    <col min="1539" max="1540" width="18.28515625" customWidth="1"/>
    <col min="1794" max="1794" width="48.7109375" customWidth="1"/>
    <col min="1795" max="1796" width="18.28515625" customWidth="1"/>
    <col min="2050" max="2050" width="48.7109375" customWidth="1"/>
    <col min="2051" max="2052" width="18.28515625" customWidth="1"/>
    <col min="2306" max="2306" width="48.7109375" customWidth="1"/>
    <col min="2307" max="2308" width="18.28515625" customWidth="1"/>
    <col min="2562" max="2562" width="48.7109375" customWidth="1"/>
    <col min="2563" max="2564" width="18.28515625" customWidth="1"/>
    <col min="2818" max="2818" width="48.7109375" customWidth="1"/>
    <col min="2819" max="2820" width="18.28515625" customWidth="1"/>
    <col min="3074" max="3074" width="48.7109375" customWidth="1"/>
    <col min="3075" max="3076" width="18.28515625" customWidth="1"/>
    <col min="3330" max="3330" width="48.7109375" customWidth="1"/>
    <col min="3331" max="3332" width="18.28515625" customWidth="1"/>
    <col min="3586" max="3586" width="48.7109375" customWidth="1"/>
    <col min="3587" max="3588" width="18.28515625" customWidth="1"/>
    <col min="3842" max="3842" width="48.7109375" customWidth="1"/>
    <col min="3843" max="3844" width="18.28515625" customWidth="1"/>
    <col min="4098" max="4098" width="48.7109375" customWidth="1"/>
    <col min="4099" max="4100" width="18.28515625" customWidth="1"/>
    <col min="4354" max="4354" width="48.7109375" customWidth="1"/>
    <col min="4355" max="4356" width="18.28515625" customWidth="1"/>
    <col min="4610" max="4610" width="48.7109375" customWidth="1"/>
    <col min="4611" max="4612" width="18.28515625" customWidth="1"/>
    <col min="4866" max="4866" width="48.7109375" customWidth="1"/>
    <col min="4867" max="4868" width="18.28515625" customWidth="1"/>
    <col min="5122" max="5122" width="48.7109375" customWidth="1"/>
    <col min="5123" max="5124" width="18.28515625" customWidth="1"/>
    <col min="5378" max="5378" width="48.7109375" customWidth="1"/>
    <col min="5379" max="5380" width="18.28515625" customWidth="1"/>
    <col min="5634" max="5634" width="48.7109375" customWidth="1"/>
    <col min="5635" max="5636" width="18.28515625" customWidth="1"/>
    <col min="5890" max="5890" width="48.7109375" customWidth="1"/>
    <col min="5891" max="5892" width="18.28515625" customWidth="1"/>
    <col min="6146" max="6146" width="48.7109375" customWidth="1"/>
    <col min="6147" max="6148" width="18.28515625" customWidth="1"/>
    <col min="6402" max="6402" width="48.7109375" customWidth="1"/>
    <col min="6403" max="6404" width="18.28515625" customWidth="1"/>
    <col min="6658" max="6658" width="48.7109375" customWidth="1"/>
    <col min="6659" max="6660" width="18.28515625" customWidth="1"/>
    <col min="6914" max="6914" width="48.7109375" customWidth="1"/>
    <col min="6915" max="6916" width="18.28515625" customWidth="1"/>
    <col min="7170" max="7170" width="48.7109375" customWidth="1"/>
    <col min="7171" max="7172" width="18.28515625" customWidth="1"/>
    <col min="7426" max="7426" width="48.7109375" customWidth="1"/>
    <col min="7427" max="7428" width="18.28515625" customWidth="1"/>
    <col min="7682" max="7682" width="48.7109375" customWidth="1"/>
    <col min="7683" max="7684" width="18.28515625" customWidth="1"/>
    <col min="7938" max="7938" width="48.7109375" customWidth="1"/>
    <col min="7939" max="7940" width="18.28515625" customWidth="1"/>
    <col min="8194" max="8194" width="48.7109375" customWidth="1"/>
    <col min="8195" max="8196" width="18.28515625" customWidth="1"/>
    <col min="8450" max="8450" width="48.7109375" customWidth="1"/>
    <col min="8451" max="8452" width="18.28515625" customWidth="1"/>
    <col min="8706" max="8706" width="48.7109375" customWidth="1"/>
    <col min="8707" max="8708" width="18.28515625" customWidth="1"/>
    <col min="8962" max="8962" width="48.7109375" customWidth="1"/>
    <col min="8963" max="8964" width="18.28515625" customWidth="1"/>
    <col min="9218" max="9218" width="48.7109375" customWidth="1"/>
    <col min="9219" max="9220" width="18.28515625" customWidth="1"/>
    <col min="9474" max="9474" width="48.7109375" customWidth="1"/>
    <col min="9475" max="9476" width="18.28515625" customWidth="1"/>
    <col min="9730" max="9730" width="48.7109375" customWidth="1"/>
    <col min="9731" max="9732" width="18.28515625" customWidth="1"/>
    <col min="9986" max="9986" width="48.7109375" customWidth="1"/>
    <col min="9987" max="9988" width="18.28515625" customWidth="1"/>
    <col min="10242" max="10242" width="48.7109375" customWidth="1"/>
    <col min="10243" max="10244" width="18.28515625" customWidth="1"/>
    <col min="10498" max="10498" width="48.7109375" customWidth="1"/>
    <col min="10499" max="10500" width="18.28515625" customWidth="1"/>
    <col min="10754" max="10754" width="48.7109375" customWidth="1"/>
    <col min="10755" max="10756" width="18.28515625" customWidth="1"/>
    <col min="11010" max="11010" width="48.7109375" customWidth="1"/>
    <col min="11011" max="11012" width="18.28515625" customWidth="1"/>
    <col min="11266" max="11266" width="48.7109375" customWidth="1"/>
    <col min="11267" max="11268" width="18.28515625" customWidth="1"/>
    <col min="11522" max="11522" width="48.7109375" customWidth="1"/>
    <col min="11523" max="11524" width="18.28515625" customWidth="1"/>
    <col min="11778" max="11778" width="48.7109375" customWidth="1"/>
    <col min="11779" max="11780" width="18.28515625" customWidth="1"/>
    <col min="12034" max="12034" width="48.7109375" customWidth="1"/>
    <col min="12035" max="12036" width="18.28515625" customWidth="1"/>
    <col min="12290" max="12290" width="48.7109375" customWidth="1"/>
    <col min="12291" max="12292" width="18.28515625" customWidth="1"/>
    <col min="12546" max="12546" width="48.7109375" customWidth="1"/>
    <col min="12547" max="12548" width="18.28515625" customWidth="1"/>
    <col min="12802" max="12802" width="48.7109375" customWidth="1"/>
    <col min="12803" max="12804" width="18.28515625" customWidth="1"/>
    <col min="13058" max="13058" width="48.7109375" customWidth="1"/>
    <col min="13059" max="13060" width="18.28515625" customWidth="1"/>
    <col min="13314" max="13314" width="48.7109375" customWidth="1"/>
    <col min="13315" max="13316" width="18.28515625" customWidth="1"/>
    <col min="13570" max="13570" width="48.7109375" customWidth="1"/>
    <col min="13571" max="13572" width="18.28515625" customWidth="1"/>
    <col min="13826" max="13826" width="48.7109375" customWidth="1"/>
    <col min="13827" max="13828" width="18.28515625" customWidth="1"/>
    <col min="14082" max="14082" width="48.7109375" customWidth="1"/>
    <col min="14083" max="14084" width="18.28515625" customWidth="1"/>
    <col min="14338" max="14338" width="48.7109375" customWidth="1"/>
    <col min="14339" max="14340" width="18.28515625" customWidth="1"/>
    <col min="14594" max="14594" width="48.7109375" customWidth="1"/>
    <col min="14595" max="14596" width="18.28515625" customWidth="1"/>
    <col min="14850" max="14850" width="48.7109375" customWidth="1"/>
    <col min="14851" max="14852" width="18.28515625" customWidth="1"/>
    <col min="15106" max="15106" width="48.7109375" customWidth="1"/>
    <col min="15107" max="15108" width="18.28515625" customWidth="1"/>
    <col min="15362" max="15362" width="48.7109375" customWidth="1"/>
    <col min="15363" max="15364" width="18.28515625" customWidth="1"/>
    <col min="15618" max="15618" width="48.7109375" customWidth="1"/>
    <col min="15619" max="15620" width="18.28515625" customWidth="1"/>
    <col min="15874" max="15874" width="48.7109375" customWidth="1"/>
    <col min="15875" max="15876" width="18.28515625" customWidth="1"/>
    <col min="16130" max="16130" width="48.7109375" customWidth="1"/>
    <col min="16131" max="16132" width="18.28515625" customWidth="1"/>
  </cols>
  <sheetData>
    <row r="1" spans="1:15" ht="35.25" customHeight="1" x14ac:dyDescent="0.25">
      <c r="A1" s="575" t="s">
        <v>567</v>
      </c>
      <c r="B1" s="575"/>
      <c r="C1" s="575"/>
      <c r="D1" s="575"/>
      <c r="E1" s="141"/>
      <c r="F1" s="141"/>
      <c r="G1" s="141"/>
      <c r="H1" s="141"/>
      <c r="I1" s="141"/>
    </row>
    <row r="2" spans="1:15" ht="72" customHeight="1" x14ac:dyDescent="0.2">
      <c r="A2" s="140" t="s">
        <v>347</v>
      </c>
      <c r="B2" s="140" t="s">
        <v>2</v>
      </c>
      <c r="C2" s="44" t="s">
        <v>543</v>
      </c>
      <c r="D2" s="44" t="s">
        <v>566</v>
      </c>
    </row>
    <row r="3" spans="1:15" x14ac:dyDescent="0.2">
      <c r="A3" s="1">
        <v>1</v>
      </c>
      <c r="B3" s="1">
        <v>2</v>
      </c>
      <c r="C3" s="1">
        <v>3</v>
      </c>
      <c r="D3" s="1">
        <v>4</v>
      </c>
    </row>
    <row r="4" spans="1:15" x14ac:dyDescent="0.2">
      <c r="A4" s="1">
        <v>1</v>
      </c>
      <c r="B4" s="142" t="s">
        <v>348</v>
      </c>
      <c r="C4" s="2">
        <v>1</v>
      </c>
      <c r="D4" s="2">
        <v>1</v>
      </c>
    </row>
    <row r="5" spans="1:15" ht="15" x14ac:dyDescent="0.2">
      <c r="A5" s="1">
        <v>2</v>
      </c>
      <c r="B5" s="142" t="s">
        <v>349</v>
      </c>
      <c r="C5" s="2">
        <v>90531</v>
      </c>
      <c r="D5" s="2">
        <v>92249</v>
      </c>
      <c r="G5" s="582"/>
      <c r="H5" s="582"/>
      <c r="I5" s="582"/>
      <c r="J5" s="582"/>
      <c r="K5" s="582"/>
      <c r="L5" s="582"/>
      <c r="M5" s="582"/>
      <c r="N5" s="582"/>
      <c r="O5" s="582"/>
    </row>
    <row r="6" spans="1:15" x14ac:dyDescent="0.2">
      <c r="A6" s="1">
        <v>3</v>
      </c>
      <c r="B6" s="142" t="s">
        <v>350</v>
      </c>
      <c r="C6" s="2">
        <v>503</v>
      </c>
      <c r="D6" s="2">
        <v>700</v>
      </c>
    </row>
    <row r="7" spans="1:15" x14ac:dyDescent="0.2">
      <c r="A7" s="1">
        <v>4</v>
      </c>
      <c r="B7" s="142" t="s">
        <v>351</v>
      </c>
      <c r="C7" s="2">
        <v>7229</v>
      </c>
      <c r="D7" s="2">
        <v>8750</v>
      </c>
    </row>
    <row r="8" spans="1:15" x14ac:dyDescent="0.2">
      <c r="A8" s="1">
        <v>5</v>
      </c>
      <c r="B8" s="142" t="s">
        <v>352</v>
      </c>
      <c r="C8" s="2">
        <v>82799</v>
      </c>
      <c r="D8" s="2">
        <v>82799</v>
      </c>
    </row>
    <row r="9" spans="1:15" x14ac:dyDescent="0.2">
      <c r="A9" s="1">
        <v>6</v>
      </c>
      <c r="B9" s="142" t="s">
        <v>353</v>
      </c>
      <c r="C9" s="2">
        <v>0</v>
      </c>
      <c r="D9" s="2">
        <v>0</v>
      </c>
    </row>
    <row r="10" spans="1:15" x14ac:dyDescent="0.2">
      <c r="A10" s="1">
        <v>7</v>
      </c>
      <c r="B10" s="142" t="s">
        <v>354</v>
      </c>
      <c r="C10" s="2">
        <v>4945</v>
      </c>
      <c r="D10" s="2">
        <v>5937</v>
      </c>
    </row>
    <row r="11" spans="1:15" x14ac:dyDescent="0.2">
      <c r="A11" s="1">
        <v>8</v>
      </c>
      <c r="B11" s="142" t="s">
        <v>355</v>
      </c>
      <c r="C11" s="2">
        <v>36</v>
      </c>
      <c r="D11" s="2">
        <v>36</v>
      </c>
    </row>
    <row r="12" spans="1:15" x14ac:dyDescent="0.2">
      <c r="A12" s="1">
        <v>9</v>
      </c>
      <c r="B12" s="142" t="s">
        <v>356</v>
      </c>
      <c r="C12" s="2">
        <v>4619</v>
      </c>
      <c r="D12" s="2">
        <v>4606</v>
      </c>
    </row>
    <row r="13" spans="1:15" x14ac:dyDescent="0.2">
      <c r="A13" s="1">
        <v>10</v>
      </c>
      <c r="B13" s="142" t="s">
        <v>357</v>
      </c>
      <c r="C13" s="2">
        <v>0</v>
      </c>
      <c r="D13" s="2">
        <v>0</v>
      </c>
    </row>
    <row r="14" spans="1:15" x14ac:dyDescent="0.2">
      <c r="A14" s="1">
        <v>11</v>
      </c>
      <c r="B14" s="142" t="s">
        <v>358</v>
      </c>
      <c r="C14" s="2">
        <v>1290</v>
      </c>
      <c r="D14" s="2">
        <v>1295</v>
      </c>
    </row>
    <row r="15" spans="1:15" x14ac:dyDescent="0.2">
      <c r="A15" s="1">
        <v>12</v>
      </c>
      <c r="B15" s="142" t="s">
        <v>359</v>
      </c>
      <c r="C15" s="2">
        <v>88557</v>
      </c>
      <c r="D15" s="2">
        <v>93260</v>
      </c>
    </row>
    <row r="16" spans="1:15" x14ac:dyDescent="0.2">
      <c r="A16" s="1">
        <v>13</v>
      </c>
      <c r="B16" s="142" t="s">
        <v>360</v>
      </c>
      <c r="C16" s="2">
        <v>58000</v>
      </c>
      <c r="D16" s="2">
        <v>58000</v>
      </c>
    </row>
    <row r="17" spans="1:4" x14ac:dyDescent="0.2">
      <c r="A17" s="1">
        <v>14</v>
      </c>
      <c r="B17" s="142" t="s">
        <v>361</v>
      </c>
      <c r="C17" s="2"/>
      <c r="D17" s="2"/>
    </row>
    <row r="18" spans="1:4" x14ac:dyDescent="0.2">
      <c r="A18" s="1">
        <v>15</v>
      </c>
      <c r="B18" s="142" t="s">
        <v>362</v>
      </c>
      <c r="C18" s="2">
        <v>28578</v>
      </c>
      <c r="D18" s="2">
        <v>30557</v>
      </c>
    </row>
    <row r="19" spans="1:4" x14ac:dyDescent="0.2">
      <c r="A19" s="1">
        <v>16</v>
      </c>
      <c r="B19" s="44" t="s">
        <v>555</v>
      </c>
      <c r="C19" s="2"/>
      <c r="D19" s="2"/>
    </row>
    <row r="20" spans="1:4" x14ac:dyDescent="0.2">
      <c r="A20" s="1">
        <v>16</v>
      </c>
      <c r="B20" s="142" t="s">
        <v>363</v>
      </c>
      <c r="C20" s="2">
        <v>7236</v>
      </c>
      <c r="D20" s="2">
        <v>4265</v>
      </c>
    </row>
    <row r="21" spans="1:4" x14ac:dyDescent="0.2">
      <c r="A21" s="1">
        <v>17</v>
      </c>
      <c r="B21" s="142" t="s">
        <v>364</v>
      </c>
      <c r="C21" s="2">
        <v>5095</v>
      </c>
      <c r="D21" s="2"/>
    </row>
    <row r="22" spans="1:4" x14ac:dyDescent="0.2">
      <c r="A22" s="1">
        <v>18</v>
      </c>
      <c r="B22" s="142" t="s">
        <v>365</v>
      </c>
      <c r="C22" s="2">
        <v>0</v>
      </c>
      <c r="D22" s="2">
        <v>0</v>
      </c>
    </row>
    <row r="23" spans="1:4" x14ac:dyDescent="0.2">
      <c r="A23" s="1">
        <v>19</v>
      </c>
      <c r="B23" s="142" t="s">
        <v>366</v>
      </c>
      <c r="C23" s="2">
        <v>0</v>
      </c>
      <c r="D23" s="2">
        <v>0</v>
      </c>
    </row>
    <row r="24" spans="1:4" ht="22.5" x14ac:dyDescent="0.2">
      <c r="A24" s="1">
        <v>20</v>
      </c>
      <c r="B24" s="142" t="s">
        <v>367</v>
      </c>
      <c r="C24" s="2">
        <v>0</v>
      </c>
      <c r="D24" s="2">
        <v>0</v>
      </c>
    </row>
    <row r="25" spans="1:4" ht="22.5" x14ac:dyDescent="0.2">
      <c r="A25" s="1">
        <v>21</v>
      </c>
      <c r="B25" s="142" t="s">
        <v>368</v>
      </c>
      <c r="C25" s="2">
        <v>0</v>
      </c>
      <c r="D25" s="2">
        <v>0</v>
      </c>
    </row>
    <row r="26" spans="1:4" x14ac:dyDescent="0.2">
      <c r="A26" s="1">
        <v>22</v>
      </c>
      <c r="B26" s="142" t="s">
        <v>369</v>
      </c>
      <c r="C26" s="2">
        <v>0</v>
      </c>
      <c r="D26" s="2">
        <v>0</v>
      </c>
    </row>
    <row r="27" spans="1:4" x14ac:dyDescent="0.2">
      <c r="A27" s="1">
        <v>23</v>
      </c>
      <c r="B27" s="142" t="s">
        <v>370</v>
      </c>
      <c r="C27" s="2">
        <v>2141</v>
      </c>
      <c r="D27" s="2">
        <v>4265</v>
      </c>
    </row>
    <row r="28" spans="1:4" x14ac:dyDescent="0.2">
      <c r="A28" s="1">
        <v>24</v>
      </c>
      <c r="B28" s="142" t="s">
        <v>371</v>
      </c>
      <c r="C28" s="2">
        <v>0</v>
      </c>
      <c r="D28" s="2">
        <v>0</v>
      </c>
    </row>
    <row r="29" spans="1:4" x14ac:dyDescent="0.2">
      <c r="A29" s="1">
        <v>25</v>
      </c>
      <c r="B29" s="142" t="s">
        <v>372</v>
      </c>
      <c r="C29" s="2">
        <v>0</v>
      </c>
      <c r="D29" s="2">
        <v>0</v>
      </c>
    </row>
    <row r="30" spans="1:4" x14ac:dyDescent="0.2">
      <c r="A30" s="1">
        <v>26</v>
      </c>
      <c r="B30" s="142" t="s">
        <v>373</v>
      </c>
      <c r="C30" s="2"/>
      <c r="D30" s="2"/>
    </row>
    <row r="31" spans="1:4" ht="22.5" x14ac:dyDescent="0.2">
      <c r="A31" s="1">
        <v>27</v>
      </c>
      <c r="B31" s="142" t="s">
        <v>374</v>
      </c>
      <c r="C31" s="2">
        <v>0</v>
      </c>
      <c r="D31" s="2">
        <v>0</v>
      </c>
    </row>
    <row r="32" spans="1:4" x14ac:dyDescent="0.2">
      <c r="A32" s="1">
        <v>28</v>
      </c>
      <c r="B32" s="142" t="s">
        <v>375</v>
      </c>
      <c r="C32" s="2">
        <v>0</v>
      </c>
      <c r="D32" s="2">
        <v>0</v>
      </c>
    </row>
    <row r="33" spans="1:4" x14ac:dyDescent="0.2">
      <c r="A33" s="1">
        <v>29</v>
      </c>
      <c r="B33" s="142" t="s">
        <v>376</v>
      </c>
      <c r="C33" s="2">
        <v>96476</v>
      </c>
      <c r="D33" s="2">
        <v>98252</v>
      </c>
    </row>
    <row r="34" spans="1:4" x14ac:dyDescent="0.2">
      <c r="A34" s="1">
        <v>30</v>
      </c>
      <c r="B34" s="142" t="s">
        <v>377</v>
      </c>
      <c r="C34" s="2">
        <v>29780</v>
      </c>
      <c r="D34" s="2">
        <v>30548</v>
      </c>
    </row>
    <row r="35" spans="1:4" x14ac:dyDescent="0.2">
      <c r="A35" s="1">
        <v>31</v>
      </c>
      <c r="B35" s="142" t="s">
        <v>378</v>
      </c>
      <c r="C35" s="2">
        <v>2242</v>
      </c>
      <c r="D35" s="2">
        <v>5171</v>
      </c>
    </row>
    <row r="36" spans="1:4" x14ac:dyDescent="0.2">
      <c r="A36" s="1">
        <v>32</v>
      </c>
      <c r="B36" s="142" t="s">
        <v>379</v>
      </c>
      <c r="C36" s="2">
        <v>0</v>
      </c>
      <c r="D36" s="2">
        <v>0</v>
      </c>
    </row>
    <row r="37" spans="1:4" x14ac:dyDescent="0.2">
      <c r="A37" s="1">
        <v>33</v>
      </c>
      <c r="B37" s="142" t="s">
        <v>380</v>
      </c>
      <c r="C37" s="2">
        <v>1979</v>
      </c>
      <c r="D37" s="2">
        <v>4703</v>
      </c>
    </row>
    <row r="40" spans="1:4" x14ac:dyDescent="0.2">
      <c r="C40" t="s">
        <v>565</v>
      </c>
    </row>
  </sheetData>
  <mergeCells count="2">
    <mergeCell ref="A1:D1"/>
    <mergeCell ref="G5:O5"/>
  </mergeCells>
  <pageMargins left="0.39370078740157483" right="0.31496062992125984" top="0.98425196850393704" bottom="0.98425196850393704" header="0.51181102362204722" footer="0.51181102362204722"/>
  <pageSetup paperSize="9" orientation="portrait" r:id="rId1"/>
  <headerFooter alignWithMargins="0">
    <oddHeader>&amp;C16. melléklet a önkormányzati rendelethez</oddHeader>
  </headerFooter>
  <colBreaks count="1" manualBreakCount="1">
    <brk id="4" max="3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2"/>
  <sheetViews>
    <sheetView view="pageLayout" topLeftCell="BO1" zoomScaleNormal="100" workbookViewId="0">
      <selection activeCell="E46" sqref="E46"/>
    </sheetView>
  </sheetViews>
  <sheetFormatPr defaultRowHeight="12.75" x14ac:dyDescent="0.2"/>
  <cols>
    <col min="1" max="1" width="5.7109375" customWidth="1"/>
    <col min="2" max="2" width="35.5703125" customWidth="1"/>
    <col min="3" max="3" width="13.42578125" customWidth="1"/>
    <col min="4" max="4" width="12.5703125" customWidth="1"/>
    <col min="5" max="5" width="12.42578125" customWidth="1"/>
    <col min="6" max="6" width="11.28515625" customWidth="1"/>
  </cols>
  <sheetData>
    <row r="1" spans="1:7" ht="15.75" x14ac:dyDescent="0.25">
      <c r="A1" s="463" t="s">
        <v>763</v>
      </c>
      <c r="B1" s="446"/>
      <c r="C1" s="446"/>
      <c r="D1" s="446"/>
      <c r="E1" s="446"/>
      <c r="F1" s="446"/>
    </row>
    <row r="2" spans="1:7" x14ac:dyDescent="0.2">
      <c r="A2" s="20"/>
    </row>
    <row r="3" spans="1:7" x14ac:dyDescent="0.2">
      <c r="B3" t="s">
        <v>520</v>
      </c>
      <c r="E3" s="415" t="s">
        <v>273</v>
      </c>
      <c r="F3" s="415"/>
    </row>
    <row r="4" spans="1:7" x14ac:dyDescent="0.2">
      <c r="A4" s="409" t="s">
        <v>49</v>
      </c>
      <c r="B4" s="409" t="s">
        <v>50</v>
      </c>
      <c r="C4" s="410" t="s">
        <v>1</v>
      </c>
      <c r="D4" s="411"/>
      <c r="E4" s="411"/>
      <c r="F4" s="412"/>
    </row>
    <row r="5" spans="1:7" ht="33.75" x14ac:dyDescent="0.2">
      <c r="A5" s="409"/>
      <c r="B5" s="409"/>
      <c r="C5" s="92" t="s">
        <v>51</v>
      </c>
      <c r="D5" s="92" t="s">
        <v>18</v>
      </c>
      <c r="E5" s="92" t="s">
        <v>120</v>
      </c>
      <c r="F5" s="95" t="s">
        <v>121</v>
      </c>
    </row>
    <row r="6" spans="1:7" x14ac:dyDescent="0.2">
      <c r="A6" s="1" t="s">
        <v>52</v>
      </c>
      <c r="B6" s="2" t="s">
        <v>547</v>
      </c>
      <c r="C6" s="8">
        <v>434696926</v>
      </c>
      <c r="D6" s="8">
        <v>557785891</v>
      </c>
      <c r="E6" s="8">
        <v>521274670</v>
      </c>
      <c r="F6" s="186">
        <f>(E6/D6)</f>
        <v>0.9345425877758532</v>
      </c>
    </row>
    <row r="7" spans="1:7" x14ac:dyDescent="0.2">
      <c r="A7" s="21" t="s">
        <v>55</v>
      </c>
      <c r="B7" s="6" t="s">
        <v>63</v>
      </c>
      <c r="C7" s="7">
        <f>SUM(C6:C6)</f>
        <v>434696926</v>
      </c>
      <c r="D7" s="7">
        <f>SUM(D6:D6)</f>
        <v>557785891</v>
      </c>
      <c r="E7" s="7">
        <f>SUM(E6:E6)</f>
        <v>521274670</v>
      </c>
      <c r="F7" s="187">
        <f t="shared" ref="F7:F24" si="0">(E7/D7)</f>
        <v>0.9345425877758532</v>
      </c>
      <c r="G7" s="27"/>
    </row>
    <row r="8" spans="1:7" x14ac:dyDescent="0.2">
      <c r="A8" s="1" t="s">
        <v>52</v>
      </c>
      <c r="B8" s="2" t="s">
        <v>64</v>
      </c>
      <c r="C8" s="8"/>
      <c r="D8" s="8"/>
      <c r="E8" s="8"/>
      <c r="F8" s="186"/>
    </row>
    <row r="9" spans="1:7" x14ac:dyDescent="0.2">
      <c r="A9" s="1" t="s">
        <v>53</v>
      </c>
      <c r="B9" s="129" t="s">
        <v>333</v>
      </c>
      <c r="C9" s="8">
        <v>58782964</v>
      </c>
      <c r="D9" s="8">
        <v>69217470</v>
      </c>
      <c r="E9" s="8">
        <v>63587776</v>
      </c>
      <c r="F9" s="186">
        <f t="shared" si="0"/>
        <v>0.91866657362657145</v>
      </c>
    </row>
    <row r="10" spans="1:7" x14ac:dyDescent="0.2">
      <c r="A10" s="1" t="s">
        <v>54</v>
      </c>
      <c r="B10" s="2" t="s">
        <v>337</v>
      </c>
      <c r="C10" s="8">
        <v>0</v>
      </c>
      <c r="D10" s="8"/>
      <c r="E10" s="8"/>
      <c r="F10" s="186"/>
    </row>
    <row r="11" spans="1:7" x14ac:dyDescent="0.2">
      <c r="A11" s="1" t="s">
        <v>56</v>
      </c>
      <c r="B11" s="2" t="s">
        <v>65</v>
      </c>
      <c r="C11" s="8">
        <v>0</v>
      </c>
      <c r="D11" s="8"/>
      <c r="E11" s="8"/>
      <c r="F11" s="186"/>
    </row>
    <row r="12" spans="1:7" x14ac:dyDescent="0.2">
      <c r="A12" s="1">
        <v>5</v>
      </c>
      <c r="B12" s="2" t="s">
        <v>200</v>
      </c>
      <c r="C12" s="8">
        <v>0</v>
      </c>
      <c r="D12" s="8"/>
      <c r="E12" s="8"/>
      <c r="F12" s="186"/>
    </row>
    <row r="13" spans="1:7" x14ac:dyDescent="0.2">
      <c r="A13" s="1">
        <v>6</v>
      </c>
      <c r="B13" s="2" t="s">
        <v>66</v>
      </c>
      <c r="C13" s="8">
        <v>0</v>
      </c>
      <c r="D13" s="8"/>
      <c r="E13" s="8">
        <v>1324739</v>
      </c>
      <c r="F13" s="186"/>
      <c r="G13" s="3"/>
    </row>
    <row r="14" spans="1:7" x14ac:dyDescent="0.2">
      <c r="A14" s="1">
        <v>7</v>
      </c>
      <c r="B14" s="2" t="s">
        <v>67</v>
      </c>
      <c r="C14" s="8">
        <v>0</v>
      </c>
      <c r="D14" s="8"/>
      <c r="E14" s="8"/>
      <c r="F14" s="186"/>
    </row>
    <row r="15" spans="1:7" x14ac:dyDescent="0.2">
      <c r="A15" s="1">
        <v>8</v>
      </c>
      <c r="B15" s="128" t="s">
        <v>334</v>
      </c>
      <c r="C15" s="8">
        <v>0</v>
      </c>
      <c r="D15" s="8"/>
      <c r="E15" s="8">
        <v>2711155</v>
      </c>
      <c r="F15" s="186"/>
    </row>
    <row r="16" spans="1:7" x14ac:dyDescent="0.2">
      <c r="A16" s="21" t="s">
        <v>60</v>
      </c>
      <c r="B16" s="6" t="s">
        <v>263</v>
      </c>
      <c r="C16" s="7">
        <f>SUM(C8:C15)</f>
        <v>58782964</v>
      </c>
      <c r="D16" s="7">
        <f>SUM(D8:D15)</f>
        <v>69217470</v>
      </c>
      <c r="E16" s="7">
        <f>SUM(E8:E15)</f>
        <v>67623670</v>
      </c>
      <c r="F16" s="187">
        <f t="shared" si="0"/>
        <v>0.97697402115390808</v>
      </c>
      <c r="G16" s="27"/>
    </row>
    <row r="17" spans="1:14" x14ac:dyDescent="0.2">
      <c r="A17" s="1" t="s">
        <v>52</v>
      </c>
      <c r="B17" s="2" t="s">
        <v>68</v>
      </c>
      <c r="C17" s="8">
        <v>40375000</v>
      </c>
      <c r="D17" s="8">
        <v>42797805</v>
      </c>
      <c r="E17" s="8">
        <v>34405882</v>
      </c>
      <c r="F17" s="186">
        <f t="shared" si="0"/>
        <v>0.80391697658326167</v>
      </c>
    </row>
    <row r="18" spans="1:14" x14ac:dyDescent="0.2">
      <c r="A18" s="1" t="s">
        <v>53</v>
      </c>
      <c r="B18" s="2" t="s">
        <v>581</v>
      </c>
      <c r="C18" s="8">
        <v>8130000</v>
      </c>
      <c r="D18" s="8">
        <v>9914400</v>
      </c>
      <c r="E18" s="8">
        <v>6999702</v>
      </c>
      <c r="F18" s="186">
        <f>(E18/D18)</f>
        <v>0.70601367707576856</v>
      </c>
    </row>
    <row r="19" spans="1:14" x14ac:dyDescent="0.2">
      <c r="A19" s="1" t="s">
        <v>54</v>
      </c>
      <c r="B19" s="2" t="s">
        <v>69</v>
      </c>
      <c r="C19" s="8">
        <v>149959065</v>
      </c>
      <c r="D19" s="8">
        <v>208472245</v>
      </c>
      <c r="E19" s="8">
        <v>146329217</v>
      </c>
      <c r="F19" s="186">
        <f t="shared" si="0"/>
        <v>0.70191222337534664</v>
      </c>
    </row>
    <row r="20" spans="1:14" x14ac:dyDescent="0.2">
      <c r="A20" s="1" t="s">
        <v>56</v>
      </c>
      <c r="B20" s="2" t="s">
        <v>70</v>
      </c>
      <c r="C20" s="8">
        <v>48881118</v>
      </c>
      <c r="D20" s="8">
        <v>67004525</v>
      </c>
      <c r="E20" s="8">
        <v>49089097</v>
      </c>
      <c r="F20" s="186">
        <f t="shared" si="0"/>
        <v>0.73262361012185373</v>
      </c>
    </row>
    <row r="21" spans="1:14" x14ac:dyDescent="0.2">
      <c r="A21" s="1" t="s">
        <v>57</v>
      </c>
      <c r="B21" s="2" t="s">
        <v>584</v>
      </c>
      <c r="C21" s="8">
        <v>50000</v>
      </c>
      <c r="D21" s="8">
        <v>50000</v>
      </c>
      <c r="E21" s="8"/>
      <c r="F21" s="186">
        <f t="shared" si="0"/>
        <v>0</v>
      </c>
    </row>
    <row r="22" spans="1:14" x14ac:dyDescent="0.2">
      <c r="A22" s="1" t="s">
        <v>58</v>
      </c>
      <c r="B22" s="2" t="s">
        <v>582</v>
      </c>
      <c r="C22" s="8">
        <v>10430000</v>
      </c>
      <c r="D22" s="8">
        <v>15661245</v>
      </c>
      <c r="E22" s="8">
        <v>9468067</v>
      </c>
      <c r="F22" s="186">
        <f t="shared" si="0"/>
        <v>0.60455391637127187</v>
      </c>
    </row>
    <row r="23" spans="1:14" x14ac:dyDescent="0.2">
      <c r="A23" s="1" t="s">
        <v>59</v>
      </c>
      <c r="B23" s="2" t="s">
        <v>221</v>
      </c>
      <c r="C23" s="8">
        <v>1500000</v>
      </c>
      <c r="D23" s="8">
        <v>3300000</v>
      </c>
      <c r="E23" s="8">
        <v>730341</v>
      </c>
      <c r="F23" s="186">
        <f t="shared" si="0"/>
        <v>0.22131545454545454</v>
      </c>
    </row>
    <row r="24" spans="1:14" x14ac:dyDescent="0.2">
      <c r="A24" s="21" t="s">
        <v>61</v>
      </c>
      <c r="B24" s="6" t="s">
        <v>62</v>
      </c>
      <c r="C24" s="7">
        <f>SUM(C17:C23)</f>
        <v>259325183</v>
      </c>
      <c r="D24" s="7">
        <f>SUM(D17:D23)</f>
        <v>347200220</v>
      </c>
      <c r="E24" s="7">
        <f>SUM(E17:E23)</f>
        <v>247022306</v>
      </c>
      <c r="F24" s="187">
        <f t="shared" si="0"/>
        <v>0.71146932452980594</v>
      </c>
      <c r="G24" s="27"/>
    </row>
    <row r="25" spans="1:14" x14ac:dyDescent="0.2">
      <c r="A25" s="21" t="s">
        <v>71</v>
      </c>
      <c r="B25" s="6" t="s">
        <v>72</v>
      </c>
      <c r="C25" s="8"/>
      <c r="D25" s="7"/>
      <c r="E25" s="7"/>
      <c r="F25" s="187"/>
    </row>
    <row r="26" spans="1:14" ht="27" customHeight="1" x14ac:dyDescent="0.2">
      <c r="A26" s="1" t="s">
        <v>52</v>
      </c>
      <c r="B26" s="11" t="s">
        <v>76</v>
      </c>
      <c r="C26" s="8">
        <v>30786000</v>
      </c>
      <c r="D26" s="8">
        <v>31888000</v>
      </c>
      <c r="E26" s="8">
        <v>23422147</v>
      </c>
      <c r="F26" s="30">
        <f>(E26/D26)</f>
        <v>0.73451288886101351</v>
      </c>
      <c r="N26" t="s">
        <v>520</v>
      </c>
    </row>
    <row r="27" spans="1:14" ht="19.5" customHeight="1" x14ac:dyDescent="0.2">
      <c r="A27" s="1" t="s">
        <v>53</v>
      </c>
      <c r="B27" s="11" t="s">
        <v>583</v>
      </c>
      <c r="C27" s="8"/>
      <c r="D27" s="8">
        <v>42207905</v>
      </c>
      <c r="E27" s="8">
        <v>24621290</v>
      </c>
      <c r="F27" s="30">
        <f>(E27/D27)</f>
        <v>0.5833336196146196</v>
      </c>
    </row>
    <row r="28" spans="1:14" ht="25.5" x14ac:dyDescent="0.2">
      <c r="A28" s="1" t="s">
        <v>54</v>
      </c>
      <c r="B28" s="11" t="s">
        <v>77</v>
      </c>
      <c r="C28" s="8">
        <v>18579324</v>
      </c>
      <c r="D28" s="8"/>
      <c r="E28" s="135"/>
      <c r="F28" s="30"/>
    </row>
    <row r="29" spans="1:14" ht="25.5" x14ac:dyDescent="0.2">
      <c r="A29" s="1" t="s">
        <v>56</v>
      </c>
      <c r="B29" s="11" t="s">
        <v>78</v>
      </c>
      <c r="C29" s="8"/>
      <c r="D29" s="8"/>
      <c r="E29" s="8" t="s">
        <v>520</v>
      </c>
      <c r="F29" s="2"/>
    </row>
    <row r="30" spans="1:14" ht="25.5" x14ac:dyDescent="0.2">
      <c r="A30" s="1" t="s">
        <v>57</v>
      </c>
      <c r="B30" s="11" t="s">
        <v>79</v>
      </c>
      <c r="C30" s="8">
        <v>27600000</v>
      </c>
      <c r="D30" s="8">
        <v>32769875</v>
      </c>
      <c r="E30" s="8">
        <v>29810674</v>
      </c>
      <c r="F30" s="30">
        <f>(E30/D30)</f>
        <v>0.90969751944430666</v>
      </c>
    </row>
    <row r="31" spans="1:14" x14ac:dyDescent="0.2">
      <c r="A31" s="21" t="s">
        <v>73</v>
      </c>
      <c r="B31" s="19" t="s">
        <v>264</v>
      </c>
      <c r="C31" s="7">
        <f>SUM(C26:C30)</f>
        <v>76965324</v>
      </c>
      <c r="D31" s="7">
        <f>SUM(D26:D30)</f>
        <v>106865780</v>
      </c>
      <c r="E31" s="7">
        <f>SUM(E26:E30)</f>
        <v>77854111</v>
      </c>
      <c r="F31" s="31">
        <f>(E31/D31)</f>
        <v>0.72852236702899653</v>
      </c>
    </row>
    <row r="32" spans="1:14" ht="25.5" x14ac:dyDescent="0.2">
      <c r="A32" s="1" t="s">
        <v>52</v>
      </c>
      <c r="B32" s="11" t="s">
        <v>88</v>
      </c>
      <c r="C32" s="8"/>
      <c r="D32" s="8"/>
      <c r="E32" s="8"/>
      <c r="F32" s="2"/>
    </row>
    <row r="33" spans="1:6" ht="25.5" x14ac:dyDescent="0.2">
      <c r="A33" s="1" t="s">
        <v>53</v>
      </c>
      <c r="B33" s="11" t="s">
        <v>89</v>
      </c>
      <c r="C33" s="8"/>
      <c r="D33" s="8"/>
      <c r="E33" s="8"/>
      <c r="F33" s="2"/>
    </row>
    <row r="34" spans="1:6" ht="25.5" x14ac:dyDescent="0.2">
      <c r="A34" s="1" t="s">
        <v>54</v>
      </c>
      <c r="B34" s="11" t="s">
        <v>90</v>
      </c>
      <c r="C34" s="8"/>
      <c r="D34" s="8"/>
      <c r="E34" s="8"/>
      <c r="F34" s="2"/>
    </row>
    <row r="35" spans="1:6" ht="25.5" x14ac:dyDescent="0.2">
      <c r="A35" s="1" t="s">
        <v>56</v>
      </c>
      <c r="B35" s="11" t="s">
        <v>91</v>
      </c>
      <c r="C35" s="8"/>
      <c r="D35" s="8"/>
      <c r="E35" s="8"/>
      <c r="F35" s="2"/>
    </row>
    <row r="36" spans="1:6" x14ac:dyDescent="0.2">
      <c r="A36" s="1" t="s">
        <v>57</v>
      </c>
      <c r="B36" s="11" t="s">
        <v>92</v>
      </c>
      <c r="C36" s="8"/>
      <c r="D36" s="8">
        <v>231000</v>
      </c>
      <c r="E36" s="8">
        <v>231000</v>
      </c>
      <c r="F36" s="136">
        <v>1</v>
      </c>
    </row>
    <row r="37" spans="1:6" x14ac:dyDescent="0.2">
      <c r="A37" s="21" t="s">
        <v>74</v>
      </c>
      <c r="B37" s="6" t="s">
        <v>75</v>
      </c>
      <c r="C37" s="8"/>
      <c r="D37" s="7">
        <v>231000</v>
      </c>
      <c r="E37" s="7">
        <v>231000</v>
      </c>
      <c r="F37" s="31">
        <v>1</v>
      </c>
    </row>
    <row r="38" spans="1:6" x14ac:dyDescent="0.2">
      <c r="A38" s="21" t="s">
        <v>80</v>
      </c>
      <c r="B38" s="6" t="s">
        <v>84</v>
      </c>
      <c r="C38" s="8"/>
      <c r="D38" s="8"/>
      <c r="E38" s="8"/>
      <c r="F38" s="2"/>
    </row>
    <row r="39" spans="1:6" x14ac:dyDescent="0.2">
      <c r="A39" s="21" t="s">
        <v>81</v>
      </c>
      <c r="B39" s="6" t="s">
        <v>85</v>
      </c>
      <c r="C39" s="8"/>
      <c r="D39" s="8"/>
      <c r="E39" s="8"/>
      <c r="F39" s="2"/>
    </row>
    <row r="40" spans="1:6" x14ac:dyDescent="0.2">
      <c r="A40" s="21" t="s">
        <v>82</v>
      </c>
      <c r="B40" s="6" t="s">
        <v>86</v>
      </c>
      <c r="C40" s="8"/>
      <c r="D40" s="8"/>
      <c r="E40" s="8"/>
      <c r="F40" s="2"/>
    </row>
    <row r="41" spans="1:6" x14ac:dyDescent="0.2">
      <c r="A41" s="21" t="s">
        <v>83</v>
      </c>
      <c r="B41" s="6" t="s">
        <v>87</v>
      </c>
      <c r="C41" s="8"/>
      <c r="D41" s="8"/>
      <c r="E41" s="8"/>
      <c r="F41" s="2"/>
    </row>
    <row r="42" spans="1:6" x14ac:dyDescent="0.2">
      <c r="A42" s="22" t="s">
        <v>52</v>
      </c>
      <c r="B42" s="23" t="s">
        <v>93</v>
      </c>
      <c r="C42" s="8">
        <v>9921000</v>
      </c>
      <c r="D42" s="8">
        <v>241016232</v>
      </c>
      <c r="E42" s="8">
        <v>235782041</v>
      </c>
      <c r="F42" s="31">
        <f>(E42/D42)</f>
        <v>0.97828282785534548</v>
      </c>
    </row>
    <row r="43" spans="1:6" x14ac:dyDescent="0.2">
      <c r="A43" s="22" t="s">
        <v>53</v>
      </c>
      <c r="B43" s="23" t="s">
        <v>265</v>
      </c>
      <c r="C43" s="8"/>
      <c r="D43" s="8"/>
      <c r="E43" s="8"/>
      <c r="F43" s="31"/>
    </row>
    <row r="44" spans="1:6" x14ac:dyDescent="0.2">
      <c r="A44" s="22" t="s">
        <v>54</v>
      </c>
      <c r="B44" s="23" t="s">
        <v>94</v>
      </c>
      <c r="C44" s="8"/>
      <c r="D44" s="8"/>
      <c r="E44" s="8"/>
      <c r="F44" s="31"/>
    </row>
    <row r="45" spans="1:6" x14ac:dyDescent="0.2">
      <c r="A45" s="22" t="s">
        <v>56</v>
      </c>
      <c r="B45" s="23" t="s">
        <v>95</v>
      </c>
      <c r="C45" s="8">
        <v>2679000</v>
      </c>
      <c r="D45" s="8">
        <v>111455594</v>
      </c>
      <c r="E45" s="8">
        <v>61585950</v>
      </c>
      <c r="F45" s="31">
        <f t="shared" ref="F45:F64" si="1">(E45/D45)</f>
        <v>0.55256042150742113</v>
      </c>
    </row>
    <row r="46" spans="1:6" x14ac:dyDescent="0.2">
      <c r="A46" s="21" t="s">
        <v>96</v>
      </c>
      <c r="B46" s="6" t="s">
        <v>97</v>
      </c>
      <c r="C46" s="7">
        <f>SUM(C42+C45)</f>
        <v>12600000</v>
      </c>
      <c r="D46" s="7">
        <f>SUM(D42+D45)</f>
        <v>352471826</v>
      </c>
      <c r="E46" s="7">
        <f>SUM(E42:E45)</f>
        <v>297367991</v>
      </c>
      <c r="F46" s="31">
        <f t="shared" si="1"/>
        <v>0.84366456852639338</v>
      </c>
    </row>
    <row r="47" spans="1:6" x14ac:dyDescent="0.2">
      <c r="A47" s="22" t="s">
        <v>52</v>
      </c>
      <c r="B47" s="23" t="s">
        <v>100</v>
      </c>
      <c r="C47" s="8">
        <v>8025000</v>
      </c>
      <c r="D47" s="8">
        <v>15813310</v>
      </c>
      <c r="E47" s="8">
        <v>9225953</v>
      </c>
      <c r="F47" s="31">
        <f t="shared" si="1"/>
        <v>0.58342959190707067</v>
      </c>
    </row>
    <row r="48" spans="1:6" x14ac:dyDescent="0.2">
      <c r="A48" s="22" t="s">
        <v>53</v>
      </c>
      <c r="B48" s="23" t="s">
        <v>101</v>
      </c>
      <c r="C48" s="8"/>
      <c r="D48" s="8"/>
      <c r="E48" s="8"/>
      <c r="F48" s="31"/>
    </row>
    <row r="49" spans="1:10" x14ac:dyDescent="0.2">
      <c r="A49" s="22" t="s">
        <v>54</v>
      </c>
      <c r="B49" s="23" t="s">
        <v>102</v>
      </c>
      <c r="C49" s="8"/>
      <c r="D49" s="8"/>
      <c r="E49" s="8"/>
      <c r="F49" s="31"/>
    </row>
    <row r="50" spans="1:10" x14ac:dyDescent="0.2">
      <c r="A50" s="22" t="s">
        <v>56</v>
      </c>
      <c r="B50" s="23" t="s">
        <v>103</v>
      </c>
      <c r="C50" s="8"/>
      <c r="D50" s="8"/>
      <c r="E50" s="8"/>
      <c r="F50" s="31"/>
    </row>
    <row r="51" spans="1:10" x14ac:dyDescent="0.2">
      <c r="A51" s="22" t="s">
        <v>57</v>
      </c>
      <c r="B51" s="23" t="s">
        <v>104</v>
      </c>
      <c r="C51" s="8"/>
      <c r="D51" s="8" t="s">
        <v>556</v>
      </c>
      <c r="E51" s="8"/>
      <c r="F51" s="31"/>
    </row>
    <row r="52" spans="1:10" x14ac:dyDescent="0.2">
      <c r="A52" s="22" t="s">
        <v>58</v>
      </c>
      <c r="B52" s="23" t="s">
        <v>105</v>
      </c>
      <c r="C52" s="8"/>
      <c r="D52" s="8"/>
      <c r="E52" s="8"/>
      <c r="F52" s="31"/>
    </row>
    <row r="53" spans="1:10" ht="25.5" x14ac:dyDescent="0.2">
      <c r="A53" s="22" t="s">
        <v>59</v>
      </c>
      <c r="B53" s="17" t="s">
        <v>106</v>
      </c>
      <c r="C53" s="8"/>
      <c r="D53" s="8"/>
      <c r="E53" s="8"/>
      <c r="F53" s="31"/>
      <c r="I53" t="s">
        <v>520</v>
      </c>
    </row>
    <row r="54" spans="1:10" x14ac:dyDescent="0.2">
      <c r="A54" s="22" t="s">
        <v>98</v>
      </c>
      <c r="B54" s="23" t="s">
        <v>108</v>
      </c>
      <c r="C54" s="8">
        <v>2167000</v>
      </c>
      <c r="D54" s="8">
        <v>2853782</v>
      </c>
      <c r="E54" s="8">
        <v>2451860</v>
      </c>
      <c r="F54" s="31">
        <f t="shared" si="1"/>
        <v>0.8591616318275187</v>
      </c>
    </row>
    <row r="55" spans="1:10" x14ac:dyDescent="0.2">
      <c r="A55" s="22">
        <v>9</v>
      </c>
      <c r="B55" s="23" t="s">
        <v>330</v>
      </c>
      <c r="C55" s="8"/>
      <c r="D55" s="8">
        <v>205783288</v>
      </c>
      <c r="E55" s="8">
        <v>205783288</v>
      </c>
      <c r="F55" s="31">
        <v>1</v>
      </c>
    </row>
    <row r="56" spans="1:10" x14ac:dyDescent="0.2">
      <c r="A56" s="22">
        <v>10</v>
      </c>
      <c r="B56" s="23" t="s">
        <v>107</v>
      </c>
      <c r="C56" s="8"/>
      <c r="D56" s="8"/>
      <c r="E56" s="8"/>
      <c r="F56" s="31"/>
    </row>
    <row r="57" spans="1:10" ht="25.5" x14ac:dyDescent="0.2">
      <c r="A57" s="24" t="s">
        <v>109</v>
      </c>
      <c r="B57" s="18" t="s">
        <v>110</v>
      </c>
      <c r="C57" s="7">
        <f>SUM(C47:C56)</f>
        <v>10192000</v>
      </c>
      <c r="D57" s="7">
        <f>SUM(D47:D56)</f>
        <v>224450380</v>
      </c>
      <c r="E57" s="7">
        <f>SUM(E47:E56)</f>
        <v>217461101</v>
      </c>
      <c r="F57" s="31">
        <f t="shared" si="1"/>
        <v>0.96886047152158972</v>
      </c>
    </row>
    <row r="58" spans="1:10" x14ac:dyDescent="0.2">
      <c r="A58" s="22" t="s">
        <v>52</v>
      </c>
      <c r="B58" s="23" t="s">
        <v>111</v>
      </c>
      <c r="C58" s="8">
        <v>1000000</v>
      </c>
      <c r="D58" s="8">
        <v>1000000</v>
      </c>
      <c r="E58" s="8"/>
      <c r="F58" s="31">
        <f t="shared" si="1"/>
        <v>0</v>
      </c>
    </row>
    <row r="59" spans="1:10" x14ac:dyDescent="0.2">
      <c r="A59" s="22" t="s">
        <v>53</v>
      </c>
      <c r="B59" s="128" t="s">
        <v>762</v>
      </c>
      <c r="C59" s="8"/>
      <c r="D59" s="8">
        <v>10000000</v>
      </c>
      <c r="E59" s="8">
        <v>8337003</v>
      </c>
      <c r="F59" s="31">
        <f>(E59/D59)</f>
        <v>0.83370029999999995</v>
      </c>
    </row>
    <row r="60" spans="1:10" x14ac:dyDescent="0.2">
      <c r="A60" s="22" t="s">
        <v>54</v>
      </c>
      <c r="B60" s="128" t="s">
        <v>518</v>
      </c>
      <c r="C60" s="8">
        <v>5000000</v>
      </c>
      <c r="D60" s="8">
        <v>5000000</v>
      </c>
      <c r="E60" s="8"/>
      <c r="F60" s="31"/>
    </row>
    <row r="61" spans="1:10" x14ac:dyDescent="0.2">
      <c r="A61" s="22" t="s">
        <v>56</v>
      </c>
      <c r="B61" s="128" t="s">
        <v>517</v>
      </c>
      <c r="C61" s="8">
        <v>5000000</v>
      </c>
      <c r="D61" s="8">
        <v>4035000</v>
      </c>
      <c r="E61" s="8"/>
      <c r="F61" s="31"/>
    </row>
    <row r="62" spans="1:10" x14ac:dyDescent="0.2">
      <c r="A62" s="22" t="s">
        <v>57</v>
      </c>
      <c r="B62" s="128" t="s">
        <v>519</v>
      </c>
      <c r="C62" s="8"/>
      <c r="D62" s="8">
        <v>21180035</v>
      </c>
      <c r="E62" s="8">
        <v>21180035</v>
      </c>
      <c r="F62" s="31">
        <v>1</v>
      </c>
    </row>
    <row r="63" spans="1:10" ht="25.5" x14ac:dyDescent="0.2">
      <c r="A63" s="21" t="s">
        <v>113</v>
      </c>
      <c r="B63" s="18" t="s">
        <v>112</v>
      </c>
      <c r="C63" s="7">
        <f>SUM(C58:C62)</f>
        <v>11000000</v>
      </c>
      <c r="D63" s="7">
        <f>SUM(D58:D62)</f>
        <v>41215035</v>
      </c>
      <c r="E63" s="7">
        <f>SUM(E58:E62)</f>
        <v>29517038</v>
      </c>
      <c r="F63" s="31">
        <f t="shared" si="1"/>
        <v>0.71617161067557022</v>
      </c>
      <c r="J63" t="s">
        <v>520</v>
      </c>
    </row>
    <row r="64" spans="1:10" x14ac:dyDescent="0.2">
      <c r="A64" s="6"/>
      <c r="B64" s="379" t="s">
        <v>114</v>
      </c>
      <c r="C64" s="378">
        <f>C7+C16+C24+C31+C46+C63+C57</f>
        <v>863562397</v>
      </c>
      <c r="D64" s="378">
        <f>D63+D57+D46+D31+D24+D16+D7+D37+D25</f>
        <v>1699437602</v>
      </c>
      <c r="E64" s="378">
        <f>E63+E57+E46+E31+E24+E16+E7+E37+E25</f>
        <v>1458351887</v>
      </c>
      <c r="F64" s="380">
        <f t="shared" si="1"/>
        <v>0.85813794238972008</v>
      </c>
    </row>
    <row r="65" spans="3:4" x14ac:dyDescent="0.2">
      <c r="C65" s="3"/>
      <c r="D65" s="3"/>
    </row>
    <row r="66" spans="3:4" x14ac:dyDescent="0.2">
      <c r="C66" s="3"/>
      <c r="D66" s="3"/>
    </row>
    <row r="67" spans="3:4" x14ac:dyDescent="0.2">
      <c r="C67" s="3"/>
      <c r="D67" s="3"/>
    </row>
    <row r="68" spans="3:4" x14ac:dyDescent="0.2">
      <c r="C68" s="3"/>
      <c r="D68" s="3"/>
    </row>
    <row r="69" spans="3:4" x14ac:dyDescent="0.2">
      <c r="C69" s="3"/>
      <c r="D69" s="3"/>
    </row>
    <row r="70" spans="3:4" x14ac:dyDescent="0.2">
      <c r="C70" s="3"/>
      <c r="D70" s="3"/>
    </row>
    <row r="71" spans="3:4" x14ac:dyDescent="0.2">
      <c r="C71" s="3"/>
      <c r="D71" s="3"/>
    </row>
    <row r="72" spans="3:4" x14ac:dyDescent="0.2">
      <c r="C72" s="3"/>
      <c r="D72" s="3"/>
    </row>
    <row r="73" spans="3:4" x14ac:dyDescent="0.2">
      <c r="C73" s="3"/>
      <c r="D73" s="3"/>
    </row>
    <row r="74" spans="3:4" x14ac:dyDescent="0.2">
      <c r="C74" s="3"/>
      <c r="D74" s="3"/>
    </row>
    <row r="75" spans="3:4" x14ac:dyDescent="0.2">
      <c r="C75" s="3"/>
      <c r="D75" s="3"/>
    </row>
    <row r="76" spans="3:4" x14ac:dyDescent="0.2">
      <c r="C76" s="3"/>
      <c r="D76" s="3"/>
    </row>
    <row r="77" spans="3:4" x14ac:dyDescent="0.2">
      <c r="C77" s="3"/>
      <c r="D77" s="3"/>
    </row>
    <row r="78" spans="3:4" x14ac:dyDescent="0.2">
      <c r="C78" s="3"/>
      <c r="D78" s="3"/>
    </row>
    <row r="79" spans="3:4" x14ac:dyDescent="0.2">
      <c r="C79" s="3"/>
      <c r="D79" s="3"/>
    </row>
    <row r="80" spans="3:4" x14ac:dyDescent="0.2">
      <c r="C80" s="3"/>
      <c r="D80" s="3"/>
    </row>
    <row r="81" spans="3:4" x14ac:dyDescent="0.2">
      <c r="C81" s="3"/>
      <c r="D81" s="3"/>
    </row>
    <row r="82" spans="3:4" x14ac:dyDescent="0.2">
      <c r="C82" s="3"/>
      <c r="D82" s="3"/>
    </row>
    <row r="83" spans="3:4" x14ac:dyDescent="0.2">
      <c r="C83" s="3"/>
      <c r="D83" s="3"/>
    </row>
    <row r="84" spans="3:4" x14ac:dyDescent="0.2">
      <c r="C84" s="3"/>
      <c r="D84" s="3"/>
    </row>
    <row r="85" spans="3:4" x14ac:dyDescent="0.2">
      <c r="C85" s="3"/>
      <c r="D85" s="3"/>
    </row>
    <row r="86" spans="3:4" x14ac:dyDescent="0.2">
      <c r="C86" s="3"/>
      <c r="D86" s="3"/>
    </row>
    <row r="87" spans="3:4" x14ac:dyDescent="0.2">
      <c r="C87" s="3"/>
      <c r="D87" s="3"/>
    </row>
    <row r="88" spans="3:4" x14ac:dyDescent="0.2">
      <c r="C88" s="3"/>
      <c r="D88" s="3"/>
    </row>
    <row r="89" spans="3:4" x14ac:dyDescent="0.2">
      <c r="C89" s="3"/>
      <c r="D89" s="3"/>
    </row>
    <row r="90" spans="3:4" x14ac:dyDescent="0.2">
      <c r="C90" s="3"/>
      <c r="D90" s="3"/>
    </row>
    <row r="91" spans="3:4" x14ac:dyDescent="0.2">
      <c r="C91" s="3"/>
      <c r="D91" s="3"/>
    </row>
    <row r="92" spans="3:4" x14ac:dyDescent="0.2">
      <c r="C92" s="3"/>
      <c r="D92" s="3"/>
    </row>
    <row r="93" spans="3:4" x14ac:dyDescent="0.2">
      <c r="C93" s="3"/>
      <c r="D93" s="3"/>
    </row>
    <row r="94" spans="3:4" x14ac:dyDescent="0.2">
      <c r="C94" s="3"/>
      <c r="D94" s="3"/>
    </row>
    <row r="95" spans="3:4" x14ac:dyDescent="0.2">
      <c r="C95" s="3"/>
      <c r="D95" s="3"/>
    </row>
    <row r="96" spans="3:4" x14ac:dyDescent="0.2">
      <c r="C96" s="3"/>
      <c r="D96" s="3"/>
    </row>
    <row r="97" spans="3:4" x14ac:dyDescent="0.2">
      <c r="C97" s="3"/>
      <c r="D97" s="3"/>
    </row>
    <row r="98" spans="3:4" x14ac:dyDescent="0.2">
      <c r="C98" s="3"/>
      <c r="D98" s="3"/>
    </row>
    <row r="99" spans="3:4" x14ac:dyDescent="0.2">
      <c r="C99" s="3"/>
      <c r="D99" s="3"/>
    </row>
    <row r="100" spans="3:4" x14ac:dyDescent="0.2">
      <c r="C100" s="3"/>
      <c r="D100" s="3"/>
    </row>
    <row r="101" spans="3:4" x14ac:dyDescent="0.2">
      <c r="C101" s="3"/>
      <c r="D101" s="3"/>
    </row>
    <row r="102" spans="3:4" x14ac:dyDescent="0.2">
      <c r="C102" s="3"/>
      <c r="D102" s="3"/>
    </row>
    <row r="103" spans="3:4" x14ac:dyDescent="0.2">
      <c r="C103" s="3"/>
      <c r="D103" s="3"/>
    </row>
    <row r="104" spans="3:4" x14ac:dyDescent="0.2">
      <c r="C104" s="3"/>
      <c r="D104" s="3"/>
    </row>
    <row r="105" spans="3:4" x14ac:dyDescent="0.2">
      <c r="C105" s="3"/>
      <c r="D105" s="3"/>
    </row>
    <row r="106" spans="3:4" x14ac:dyDescent="0.2">
      <c r="C106" s="3"/>
      <c r="D106" s="3"/>
    </row>
    <row r="107" spans="3:4" x14ac:dyDescent="0.2">
      <c r="C107" s="3"/>
      <c r="D107" s="3"/>
    </row>
    <row r="108" spans="3:4" x14ac:dyDescent="0.2">
      <c r="C108" s="3"/>
      <c r="D108" s="3"/>
    </row>
    <row r="109" spans="3:4" x14ac:dyDescent="0.2">
      <c r="C109" s="3"/>
      <c r="D109" s="3"/>
    </row>
    <row r="110" spans="3:4" x14ac:dyDescent="0.2">
      <c r="C110" s="3"/>
      <c r="D110" s="3"/>
    </row>
    <row r="111" spans="3:4" x14ac:dyDescent="0.2">
      <c r="C111" s="3"/>
      <c r="D111" s="3"/>
    </row>
    <row r="112" spans="3:4" x14ac:dyDescent="0.2">
      <c r="C112" s="3"/>
      <c r="D112" s="3"/>
    </row>
    <row r="113" spans="3:4" x14ac:dyDescent="0.2">
      <c r="C113" s="3"/>
      <c r="D113" s="3"/>
    </row>
    <row r="114" spans="3:4" x14ac:dyDescent="0.2">
      <c r="C114" s="3"/>
      <c r="D114" s="3"/>
    </row>
    <row r="115" spans="3:4" x14ac:dyDescent="0.2">
      <c r="C115" s="3"/>
      <c r="D115" s="3"/>
    </row>
    <row r="116" spans="3:4" x14ac:dyDescent="0.2">
      <c r="C116" s="3"/>
      <c r="D116" s="3"/>
    </row>
    <row r="117" spans="3:4" x14ac:dyDescent="0.2">
      <c r="C117" s="3"/>
      <c r="D117" s="3"/>
    </row>
    <row r="118" spans="3:4" x14ac:dyDescent="0.2">
      <c r="C118" s="3"/>
      <c r="D118" s="3"/>
    </row>
    <row r="119" spans="3:4" x14ac:dyDescent="0.2">
      <c r="C119" s="3"/>
      <c r="D119" s="3"/>
    </row>
    <row r="120" spans="3:4" x14ac:dyDescent="0.2">
      <c r="C120" s="3"/>
      <c r="D120" s="3"/>
    </row>
    <row r="121" spans="3:4" x14ac:dyDescent="0.2">
      <c r="C121" s="3"/>
      <c r="D121" s="3"/>
    </row>
    <row r="122" spans="3:4" x14ac:dyDescent="0.2">
      <c r="C122" s="3"/>
      <c r="D122" s="3"/>
    </row>
    <row r="123" spans="3:4" x14ac:dyDescent="0.2">
      <c r="C123" s="3"/>
      <c r="D123" s="3"/>
    </row>
    <row r="124" spans="3:4" x14ac:dyDescent="0.2">
      <c r="C124" s="3"/>
      <c r="D124" s="3"/>
    </row>
    <row r="125" spans="3:4" x14ac:dyDescent="0.2">
      <c r="C125" s="3"/>
      <c r="D125" s="3"/>
    </row>
    <row r="126" spans="3:4" x14ac:dyDescent="0.2">
      <c r="C126" s="3"/>
      <c r="D126" s="3"/>
    </row>
    <row r="127" spans="3:4" x14ac:dyDescent="0.2">
      <c r="C127" s="3"/>
      <c r="D127" s="3"/>
    </row>
    <row r="128" spans="3:4" x14ac:dyDescent="0.2">
      <c r="C128" s="3"/>
      <c r="D128" s="3"/>
    </row>
    <row r="129" spans="3:4" x14ac:dyDescent="0.2">
      <c r="C129" s="3"/>
      <c r="D129" s="3"/>
    </row>
    <row r="130" spans="3:4" x14ac:dyDescent="0.2">
      <c r="C130" s="3"/>
      <c r="D130" s="3"/>
    </row>
    <row r="131" spans="3:4" x14ac:dyDescent="0.2">
      <c r="C131" s="3"/>
      <c r="D131" s="3"/>
    </row>
    <row r="132" spans="3:4" x14ac:dyDescent="0.2">
      <c r="C132" s="3"/>
      <c r="D132" s="3"/>
    </row>
  </sheetData>
  <mergeCells count="5">
    <mergeCell ref="A1:F1"/>
    <mergeCell ref="A4:A5"/>
    <mergeCell ref="B4:B5"/>
    <mergeCell ref="C4:F4"/>
    <mergeCell ref="E3:F3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&amp;C2. melléklet aönkormányzati rendelethez</oddHeader>
    <oddFooter>&amp;C&amp;P</oddFooter>
  </headerFooter>
  <rowBreaks count="1" manualBreakCount="1">
    <brk id="3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33"/>
  <sheetViews>
    <sheetView topLeftCell="BF1" workbookViewId="0">
      <selection activeCell="CU24" sqref="CU24"/>
    </sheetView>
  </sheetViews>
  <sheetFormatPr defaultRowHeight="12.75" x14ac:dyDescent="0.2"/>
  <cols>
    <col min="1" max="1" width="4.42578125" customWidth="1"/>
    <col min="2" max="2" width="13.42578125" customWidth="1"/>
    <col min="3" max="3" width="11" customWidth="1"/>
    <col min="4" max="4" width="12.140625" customWidth="1"/>
    <col min="5" max="6" width="9.7109375" customWidth="1"/>
    <col min="7" max="7" width="9" customWidth="1"/>
    <col min="8" max="8" width="9.28515625" customWidth="1"/>
    <col min="9" max="9" width="11.28515625" customWidth="1"/>
    <col min="10" max="10" width="11.85546875" customWidth="1"/>
    <col min="11" max="12" width="8.7109375" customWidth="1"/>
    <col min="14" max="14" width="1" hidden="1" customWidth="1"/>
    <col min="15" max="15" width="12.7109375" customWidth="1"/>
    <col min="16" max="16" width="14.5703125" customWidth="1"/>
    <col min="17" max="17" width="12" customWidth="1"/>
    <col min="18" max="18" width="12.85546875" customWidth="1"/>
    <col min="19" max="19" width="10.7109375" customWidth="1"/>
    <col min="20" max="20" width="10.28515625" customWidth="1"/>
    <col min="21" max="21" width="8.28515625" customWidth="1"/>
    <col min="22" max="22" width="10.42578125" customWidth="1"/>
    <col min="23" max="23" width="6.28515625" customWidth="1"/>
    <col min="24" max="24" width="6" customWidth="1"/>
    <col min="25" max="25" width="9.28515625" customWidth="1"/>
    <col min="26" max="26" width="8.28515625" customWidth="1"/>
    <col min="27" max="27" width="10.85546875" customWidth="1"/>
    <col min="28" max="28" width="10.140625" customWidth="1"/>
    <col min="29" max="29" width="5.140625" customWidth="1"/>
    <col min="30" max="30" width="11.7109375" customWidth="1"/>
    <col min="31" max="31" width="10.28515625" customWidth="1"/>
    <col min="32" max="32" width="10" customWidth="1"/>
    <col min="33" max="33" width="10.42578125" customWidth="1"/>
    <col min="34" max="34" width="10.5703125" customWidth="1"/>
    <col min="35" max="35" width="9.85546875" customWidth="1"/>
    <col min="36" max="36" width="11" customWidth="1"/>
    <col min="37" max="37" width="9.140625" customWidth="1"/>
    <col min="38" max="38" width="7.42578125" customWidth="1"/>
    <col min="39" max="39" width="10" customWidth="1"/>
    <col min="40" max="40" width="10.85546875" customWidth="1"/>
    <col min="41" max="41" width="6" customWidth="1"/>
    <col min="42" max="42" width="13.140625" customWidth="1"/>
    <col min="43" max="43" width="10" customWidth="1"/>
    <col min="44" max="44" width="10.85546875" customWidth="1"/>
    <col min="45" max="46" width="10" customWidth="1"/>
    <col min="47" max="47" width="10.85546875" customWidth="1"/>
    <col min="48" max="48" width="9.140625" customWidth="1"/>
    <col min="49" max="49" width="7.7109375" customWidth="1"/>
    <col min="50" max="50" width="9.5703125" customWidth="1"/>
    <col min="51" max="51" width="9" customWidth="1"/>
    <col min="52" max="52" width="9.85546875" customWidth="1"/>
    <col min="53" max="53" width="8.85546875" customWidth="1"/>
    <col min="54" max="54" width="10.140625" customWidth="1"/>
    <col min="55" max="55" width="7.42578125" customWidth="1"/>
    <col min="56" max="56" width="10.5703125" customWidth="1"/>
    <col min="57" max="57" width="12.42578125" customWidth="1"/>
    <col min="58" max="58" width="13.5703125" customWidth="1"/>
    <col min="59" max="59" width="10.5703125" customWidth="1"/>
    <col min="60" max="60" width="5.85546875" customWidth="1"/>
    <col min="61" max="61" width="12.42578125" customWidth="1"/>
    <col min="62" max="62" width="9.7109375" customWidth="1"/>
    <col min="63" max="63" width="8.85546875" customWidth="1"/>
    <col min="64" max="64" width="11" customWidth="1"/>
    <col min="65" max="69" width="10.85546875" customWidth="1"/>
    <col min="70" max="70" width="9.5703125" customWidth="1"/>
    <col min="71" max="71" width="10" customWidth="1"/>
    <col min="72" max="72" width="10.140625" customWidth="1"/>
    <col min="73" max="73" width="11.140625" customWidth="1"/>
    <col min="74" max="74" width="11" customWidth="1"/>
    <col min="75" max="75" width="10.85546875" customWidth="1"/>
    <col min="76" max="78" width="10.7109375" customWidth="1"/>
    <col min="79" max="79" width="8.5703125" customWidth="1"/>
    <col min="80" max="80" width="8.7109375" customWidth="1"/>
    <col min="82" max="83" width="11.28515625" customWidth="1"/>
    <col min="84" max="84" width="10.42578125" customWidth="1"/>
    <col min="85" max="86" width="10.5703125" customWidth="1"/>
    <col min="87" max="87" width="10.7109375" customWidth="1"/>
    <col min="88" max="88" width="10.140625" customWidth="1"/>
    <col min="89" max="89" width="10" customWidth="1"/>
    <col min="90" max="90" width="9.7109375" customWidth="1"/>
    <col min="91" max="91" width="11" customWidth="1"/>
    <col min="92" max="93" width="9.140625" customWidth="1"/>
    <col min="94" max="94" width="10" customWidth="1"/>
    <col min="95" max="95" width="10.85546875" customWidth="1"/>
    <col min="96" max="96" width="11.28515625" customWidth="1"/>
    <col min="97" max="98" width="12.28515625" customWidth="1"/>
    <col min="99" max="99" width="8.28515625" customWidth="1"/>
    <col min="100" max="100" width="14.28515625" customWidth="1"/>
    <col min="101" max="101" width="10.85546875" customWidth="1"/>
    <col min="102" max="102" width="10" customWidth="1"/>
    <col min="103" max="103" width="9.7109375" customWidth="1"/>
    <col min="104" max="104" width="10.28515625" customWidth="1"/>
    <col min="105" max="105" width="9.42578125" customWidth="1"/>
    <col min="106" max="109" width="9.5703125" customWidth="1"/>
    <col min="110" max="110" width="9.42578125" customWidth="1"/>
    <col min="111" max="111" width="10.7109375" customWidth="1"/>
    <col min="112" max="112" width="10.42578125" customWidth="1"/>
    <col min="113" max="114" width="8.28515625" customWidth="1"/>
    <col min="115" max="115" width="4.28515625" customWidth="1"/>
    <col min="116" max="116" width="14.42578125" customWidth="1"/>
    <col min="118" max="118" width="6.7109375" customWidth="1"/>
    <col min="119" max="119" width="5.85546875" customWidth="1"/>
    <col min="120" max="120" width="19.5703125" customWidth="1"/>
    <col min="121" max="121" width="15.85546875" customWidth="1"/>
    <col min="122" max="122" width="17.42578125" customWidth="1"/>
    <col min="131" max="131" width="12.42578125" customWidth="1"/>
    <col min="132" max="132" width="26.140625" customWidth="1"/>
    <col min="133" max="133" width="12.7109375" customWidth="1"/>
  </cols>
  <sheetData>
    <row r="1" spans="1:143" x14ac:dyDescent="0.2">
      <c r="A1" s="425"/>
      <c r="B1" s="425"/>
      <c r="C1" s="425"/>
      <c r="D1" s="425"/>
      <c r="E1" s="425"/>
      <c r="F1" s="425"/>
      <c r="G1" s="425"/>
      <c r="H1" s="425"/>
      <c r="I1" s="425"/>
      <c r="J1" s="425"/>
      <c r="K1" s="29"/>
      <c r="L1" s="425"/>
      <c r="M1" s="425"/>
      <c r="N1" s="32"/>
      <c r="O1" s="425"/>
      <c r="P1" s="425"/>
      <c r="Q1" s="425"/>
      <c r="R1" s="425"/>
      <c r="S1" s="425"/>
      <c r="T1" s="425"/>
      <c r="U1" s="425"/>
      <c r="V1" s="425"/>
      <c r="W1" s="425"/>
      <c r="X1" s="425"/>
      <c r="Y1" s="425"/>
      <c r="Z1" s="425"/>
      <c r="AA1" s="425"/>
      <c r="AB1" s="425"/>
      <c r="AC1" s="425"/>
      <c r="AD1" s="425"/>
      <c r="AE1" s="425"/>
      <c r="AF1" s="425"/>
      <c r="AG1" s="425"/>
      <c r="AH1" s="425"/>
      <c r="AI1" s="425"/>
      <c r="AJ1" s="425"/>
      <c r="AK1" s="425"/>
      <c r="AL1" s="425"/>
      <c r="AM1" s="425"/>
      <c r="AN1" s="425"/>
      <c r="AO1" s="425"/>
      <c r="AP1" s="425"/>
      <c r="AQ1" s="425"/>
      <c r="AR1" s="425"/>
      <c r="AS1" s="425"/>
      <c r="AT1" s="425"/>
      <c r="AU1" s="425"/>
      <c r="AV1" s="425"/>
      <c r="AW1" s="425"/>
      <c r="AX1" s="425"/>
      <c r="AY1" s="425"/>
      <c r="AZ1" s="425"/>
      <c r="BA1" s="425"/>
      <c r="BB1" s="425"/>
      <c r="BC1" s="425"/>
      <c r="BD1" s="425"/>
      <c r="BE1" s="425"/>
      <c r="BF1" s="425"/>
      <c r="BG1" s="32"/>
      <c r="BH1" s="425"/>
      <c r="BI1" s="425"/>
      <c r="BJ1" s="425"/>
      <c r="BK1" s="425"/>
      <c r="BL1" s="425"/>
      <c r="BM1" s="425"/>
      <c r="BN1" s="425"/>
      <c r="BO1" s="425"/>
      <c r="BP1" s="425"/>
      <c r="BQ1" s="425"/>
      <c r="BR1" s="425"/>
      <c r="BS1" s="425"/>
      <c r="BT1" s="425"/>
      <c r="BU1" s="425"/>
      <c r="BV1" s="425"/>
      <c r="BW1" s="425"/>
      <c r="BX1" s="425"/>
      <c r="BY1" s="425"/>
      <c r="BZ1" s="32"/>
      <c r="CA1" s="32"/>
      <c r="CB1" s="425"/>
      <c r="CC1" s="425"/>
      <c r="CD1" s="425"/>
      <c r="CE1" s="425"/>
      <c r="CF1" s="425"/>
      <c r="CG1" s="425"/>
      <c r="CH1" s="425"/>
      <c r="CI1" s="425"/>
      <c r="CJ1" s="425"/>
      <c r="CK1" s="425"/>
      <c r="CL1" s="425"/>
      <c r="CM1" s="425"/>
      <c r="CN1" s="425"/>
      <c r="CO1" s="425"/>
      <c r="CP1" s="425"/>
      <c r="CQ1" s="425"/>
      <c r="CR1" s="425"/>
      <c r="CS1" s="425"/>
      <c r="CT1" s="425"/>
      <c r="CU1" s="425"/>
      <c r="CV1" s="425"/>
      <c r="CW1" s="425"/>
      <c r="CX1" s="425"/>
      <c r="CY1" s="425"/>
      <c r="CZ1" s="425"/>
      <c r="DA1" s="425"/>
      <c r="DB1" s="425"/>
      <c r="DC1" s="425"/>
      <c r="DD1" s="425"/>
      <c r="DE1" s="425"/>
      <c r="DF1" s="425"/>
      <c r="DG1" s="425"/>
      <c r="DH1" s="425"/>
      <c r="DI1" s="425"/>
      <c r="DJ1" s="425"/>
      <c r="DK1" s="425"/>
      <c r="DL1" s="425"/>
      <c r="DM1" s="425"/>
      <c r="DN1" s="425"/>
      <c r="DO1" s="425"/>
      <c r="DP1" s="425"/>
      <c r="DQ1" s="425"/>
      <c r="DR1" s="425"/>
      <c r="DS1" s="425"/>
      <c r="DT1" s="425"/>
      <c r="DU1" s="425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</row>
    <row r="2" spans="1:143" ht="15.75" x14ac:dyDescent="0.25">
      <c r="A2" s="463" t="s">
        <v>795</v>
      </c>
      <c r="B2" s="463"/>
      <c r="C2" s="463"/>
      <c r="D2" s="463"/>
      <c r="E2" s="463"/>
      <c r="F2" s="463"/>
      <c r="G2" s="463"/>
      <c r="H2" s="463"/>
      <c r="I2" s="463"/>
      <c r="J2" s="463"/>
      <c r="O2" s="369" t="s">
        <v>798</v>
      </c>
      <c r="P2" s="29"/>
      <c r="Q2" s="29"/>
      <c r="R2" s="29"/>
      <c r="S2" s="61"/>
      <c r="T2" s="29"/>
      <c r="U2" s="29"/>
      <c r="V2" s="29"/>
      <c r="W2" s="29"/>
      <c r="X2" s="29"/>
      <c r="Y2" s="29"/>
      <c r="Z2" s="29"/>
      <c r="AA2" s="29"/>
      <c r="AB2" s="29"/>
      <c r="AC2" s="369" t="s">
        <v>798</v>
      </c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5"/>
      <c r="AP2" s="369" t="s">
        <v>799</v>
      </c>
      <c r="AQ2" s="29"/>
      <c r="AR2" s="29"/>
      <c r="AS2" s="29"/>
      <c r="AT2" s="29"/>
      <c r="AU2" s="29"/>
      <c r="AV2" s="34"/>
      <c r="AW2" s="34"/>
      <c r="AX2" s="34"/>
      <c r="AY2" s="34"/>
      <c r="AZ2" s="34"/>
      <c r="BA2" s="29"/>
      <c r="BB2" s="29"/>
      <c r="BC2" s="29"/>
      <c r="BD2" s="29"/>
      <c r="BE2" s="29"/>
      <c r="BF2" s="29"/>
      <c r="BG2" s="29"/>
      <c r="BH2" s="463" t="s">
        <v>796</v>
      </c>
      <c r="BI2" s="463"/>
      <c r="BJ2" s="463"/>
      <c r="BK2" s="463"/>
      <c r="BL2" s="463"/>
      <c r="BM2" s="463"/>
      <c r="BN2" s="463"/>
      <c r="BO2" s="463"/>
      <c r="BP2" s="463"/>
      <c r="BQ2" s="463"/>
      <c r="BR2" s="463"/>
      <c r="BS2" s="463"/>
      <c r="BT2" s="463"/>
      <c r="BU2" s="463"/>
      <c r="BV2" s="463"/>
      <c r="BW2" s="463"/>
      <c r="BX2" s="463"/>
      <c r="BY2" s="463"/>
      <c r="BZ2" s="12"/>
      <c r="CA2" s="12"/>
      <c r="CB2" s="463" t="s">
        <v>797</v>
      </c>
      <c r="CC2" s="463"/>
      <c r="CD2" s="463"/>
      <c r="CE2" s="463"/>
      <c r="CF2" s="463"/>
      <c r="CG2" s="463"/>
      <c r="CH2" s="463"/>
      <c r="CI2" s="446"/>
      <c r="CJ2" s="446"/>
      <c r="CK2" s="446"/>
      <c r="CL2" s="446"/>
      <c r="CM2" s="446"/>
      <c r="CN2" s="446"/>
      <c r="CO2" s="446"/>
      <c r="CP2" s="446"/>
      <c r="CQ2" s="446"/>
      <c r="CS2" s="40"/>
      <c r="CT2" s="40"/>
      <c r="CU2" s="463" t="s">
        <v>797</v>
      </c>
      <c r="CV2" s="463"/>
      <c r="CW2" s="463"/>
      <c r="CX2" s="463"/>
      <c r="CY2" s="463"/>
      <c r="CZ2" s="463"/>
      <c r="DA2" s="463"/>
      <c r="DB2" s="463"/>
      <c r="DC2" s="463"/>
      <c r="DD2" s="463"/>
      <c r="DE2" s="463"/>
      <c r="DF2" s="463"/>
      <c r="DG2" s="463"/>
      <c r="DH2" s="463"/>
      <c r="DI2" s="131"/>
      <c r="DJ2" s="131"/>
      <c r="DK2" s="463" t="s">
        <v>798</v>
      </c>
      <c r="DL2" s="463"/>
      <c r="DM2" s="463"/>
      <c r="DN2" s="463"/>
      <c r="DO2" s="463"/>
      <c r="DP2" s="463"/>
      <c r="DQ2" s="463"/>
      <c r="DR2" s="463"/>
      <c r="DS2" s="463"/>
      <c r="DT2" s="463"/>
      <c r="EA2" s="12"/>
      <c r="EB2" s="32"/>
      <c r="EC2" s="32"/>
      <c r="ED2" s="32"/>
    </row>
    <row r="3" spans="1:143" ht="13.5" thickBot="1" x14ac:dyDescent="0.25">
      <c r="I3" s="415" t="s">
        <v>273</v>
      </c>
      <c r="J3" s="415"/>
      <c r="K3" s="4"/>
      <c r="L3" s="4"/>
      <c r="M3" s="4"/>
      <c r="N3" s="4"/>
      <c r="AA3" s="415" t="s">
        <v>273</v>
      </c>
      <c r="AB3" s="415"/>
      <c r="AM3" s="415" t="s">
        <v>273</v>
      </c>
      <c r="AN3" s="415"/>
      <c r="AS3" t="s">
        <v>520</v>
      </c>
      <c r="AV3" s="107"/>
      <c r="AW3" s="107"/>
      <c r="AX3" s="107"/>
      <c r="AY3" s="107"/>
      <c r="BE3" s="425" t="s">
        <v>273</v>
      </c>
      <c r="BF3" s="425"/>
      <c r="BG3" s="4"/>
      <c r="BH3" s="4"/>
      <c r="BI3" s="4"/>
      <c r="BV3" s="415" t="s">
        <v>273</v>
      </c>
      <c r="BW3" s="415"/>
      <c r="CR3" s="458" t="s">
        <v>273</v>
      </c>
      <c r="CS3" s="458"/>
      <c r="CT3" s="4"/>
      <c r="CW3" t="s">
        <v>520</v>
      </c>
      <c r="DF3" s="415" t="s">
        <v>273</v>
      </c>
      <c r="DG3" s="415"/>
      <c r="DH3" s="415"/>
      <c r="DQ3" s="458" t="s">
        <v>273</v>
      </c>
      <c r="DR3" s="458"/>
    </row>
    <row r="4" spans="1:143" ht="12.75" customHeight="1" thickBot="1" x14ac:dyDescent="0.25">
      <c r="A4" s="484" t="s">
        <v>139</v>
      </c>
      <c r="B4" s="411"/>
      <c r="C4" s="411"/>
      <c r="D4" s="411"/>
      <c r="E4" s="411"/>
      <c r="F4" s="411"/>
      <c r="G4" s="411"/>
      <c r="H4" s="411"/>
      <c r="I4" s="485"/>
      <c r="J4" s="485"/>
      <c r="K4" s="29"/>
      <c r="L4" s="69"/>
      <c r="M4" s="29"/>
      <c r="N4" s="48"/>
      <c r="O4" s="49" t="s">
        <v>207</v>
      </c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49" t="s">
        <v>207</v>
      </c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49" t="s">
        <v>207</v>
      </c>
      <c r="AP4" s="50"/>
      <c r="AQ4" s="50"/>
      <c r="AR4" s="50"/>
      <c r="AS4" s="50"/>
      <c r="AT4" s="50"/>
      <c r="AU4" s="50"/>
      <c r="AV4" s="76"/>
      <c r="AW4" s="50"/>
      <c r="AX4" s="50"/>
      <c r="AY4" s="47"/>
      <c r="AZ4" s="48"/>
      <c r="BA4" s="47"/>
      <c r="BB4" s="47"/>
      <c r="BC4" s="47"/>
      <c r="BD4" s="47"/>
      <c r="BE4" s="474" t="s">
        <v>13</v>
      </c>
      <c r="BF4" s="475"/>
      <c r="BG4" s="35"/>
      <c r="BH4" s="32"/>
      <c r="BI4" s="32"/>
      <c r="BJ4" s="42"/>
      <c r="BK4" s="51"/>
      <c r="BL4" s="52" t="s">
        <v>187</v>
      </c>
      <c r="BM4" s="52"/>
      <c r="BN4" s="52"/>
      <c r="BO4" s="52"/>
      <c r="BP4" s="52"/>
      <c r="BQ4" s="52"/>
      <c r="BR4" s="52"/>
      <c r="BS4" s="52"/>
      <c r="BT4" s="52"/>
      <c r="BU4" s="52"/>
      <c r="BV4" s="80"/>
      <c r="BW4" s="81"/>
      <c r="CB4" s="49" t="s">
        <v>188</v>
      </c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76"/>
      <c r="CR4" s="486" t="s">
        <v>201</v>
      </c>
      <c r="CS4" s="487"/>
      <c r="CT4" s="35"/>
      <c r="CU4" s="132" t="s">
        <v>194</v>
      </c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77"/>
      <c r="DH4" s="78"/>
      <c r="DO4" s="491" t="s">
        <v>184</v>
      </c>
      <c r="DP4" s="492"/>
      <c r="DQ4" s="486" t="s">
        <v>261</v>
      </c>
      <c r="DR4" s="487"/>
    </row>
    <row r="5" spans="1:143" ht="12.75" customHeight="1" x14ac:dyDescent="0.25">
      <c r="A5" s="430" t="s">
        <v>184</v>
      </c>
      <c r="B5" s="464"/>
      <c r="C5" s="431" t="s">
        <v>125</v>
      </c>
      <c r="D5" s="432"/>
      <c r="E5" s="449" t="s">
        <v>654</v>
      </c>
      <c r="F5" s="450"/>
      <c r="G5" s="423" t="s">
        <v>569</v>
      </c>
      <c r="H5" s="482"/>
      <c r="I5" s="478" t="s">
        <v>127</v>
      </c>
      <c r="J5" s="479"/>
      <c r="K5" s="63"/>
      <c r="L5" s="63"/>
      <c r="M5" s="63"/>
      <c r="N5" s="54"/>
      <c r="O5" s="430" t="s">
        <v>184</v>
      </c>
      <c r="P5" s="464"/>
      <c r="Q5" s="472" t="s">
        <v>209</v>
      </c>
      <c r="R5" s="472"/>
      <c r="S5" s="451" t="s">
        <v>172</v>
      </c>
      <c r="T5" s="453"/>
      <c r="U5" s="451" t="s">
        <v>749</v>
      </c>
      <c r="V5" s="453"/>
      <c r="W5" s="469"/>
      <c r="X5" s="470"/>
      <c r="Y5" s="451" t="s">
        <v>173</v>
      </c>
      <c r="Z5" s="453"/>
      <c r="AA5" s="472" t="s">
        <v>210</v>
      </c>
      <c r="AB5" s="472"/>
      <c r="AC5" s="430" t="s">
        <v>184</v>
      </c>
      <c r="AD5" s="464"/>
      <c r="AE5" s="451" t="s">
        <v>604</v>
      </c>
      <c r="AF5" s="453"/>
      <c r="AG5" s="451" t="s">
        <v>335</v>
      </c>
      <c r="AH5" s="453"/>
      <c r="AI5" s="451" t="s">
        <v>545</v>
      </c>
      <c r="AJ5" s="453"/>
      <c r="AK5" s="451" t="s">
        <v>134</v>
      </c>
      <c r="AL5" s="453"/>
      <c r="AM5" s="472" t="s">
        <v>262</v>
      </c>
      <c r="AN5" s="472"/>
      <c r="AO5" s="430" t="s">
        <v>184</v>
      </c>
      <c r="AP5" s="464"/>
      <c r="AQ5" s="451" t="s">
        <v>523</v>
      </c>
      <c r="AR5" s="453"/>
      <c r="AS5" s="451" t="s">
        <v>623</v>
      </c>
      <c r="AT5" s="453"/>
      <c r="AU5" s="451" t="s">
        <v>524</v>
      </c>
      <c r="AV5" s="453"/>
      <c r="AW5" s="451" t="s">
        <v>525</v>
      </c>
      <c r="AX5" s="453"/>
      <c r="AY5" s="451" t="s">
        <v>546</v>
      </c>
      <c r="AZ5" s="453"/>
      <c r="BA5" s="469"/>
      <c r="BB5" s="470"/>
      <c r="BC5" s="451"/>
      <c r="BD5" s="452"/>
      <c r="BE5" s="476"/>
      <c r="BF5" s="477"/>
      <c r="BG5" s="35"/>
      <c r="BH5" s="63"/>
      <c r="BI5" s="63"/>
      <c r="BJ5" s="430" t="s">
        <v>184</v>
      </c>
      <c r="BK5" s="464"/>
      <c r="BL5" s="431" t="s">
        <v>745</v>
      </c>
      <c r="BM5" s="432"/>
      <c r="BN5" s="471" t="s">
        <v>746</v>
      </c>
      <c r="BO5" s="490"/>
      <c r="BP5" s="471" t="s">
        <v>744</v>
      </c>
      <c r="BQ5" s="490"/>
      <c r="BR5" s="471" t="s">
        <v>569</v>
      </c>
      <c r="BS5" s="490"/>
      <c r="BT5" s="431" t="s">
        <v>743</v>
      </c>
      <c r="BU5" s="471"/>
      <c r="BV5" s="447" t="s">
        <v>127</v>
      </c>
      <c r="BW5" s="448"/>
      <c r="BX5" s="473"/>
      <c r="BY5" s="473"/>
      <c r="BZ5" s="473"/>
      <c r="CA5" s="473"/>
      <c r="CB5" s="430" t="s">
        <v>184</v>
      </c>
      <c r="CC5" s="464"/>
      <c r="CD5" s="431" t="s">
        <v>189</v>
      </c>
      <c r="CE5" s="432"/>
      <c r="CF5" s="431" t="s">
        <v>190</v>
      </c>
      <c r="CG5" s="432"/>
      <c r="CH5" s="428" t="s">
        <v>191</v>
      </c>
      <c r="CI5" s="428"/>
      <c r="CJ5" s="428" t="s">
        <v>192</v>
      </c>
      <c r="CK5" s="428"/>
      <c r="CL5" s="423" t="s">
        <v>569</v>
      </c>
      <c r="CM5" s="424"/>
      <c r="CN5" s="423" t="s">
        <v>598</v>
      </c>
      <c r="CO5" s="424"/>
      <c r="CP5" s="428" t="s">
        <v>193</v>
      </c>
      <c r="CQ5" s="423"/>
      <c r="CR5" s="488"/>
      <c r="CS5" s="489"/>
      <c r="CT5" s="35"/>
      <c r="CU5" s="430" t="s">
        <v>184</v>
      </c>
      <c r="CV5" s="464"/>
      <c r="CW5" s="431" t="s">
        <v>195</v>
      </c>
      <c r="CX5" s="432"/>
      <c r="CY5" s="431" t="s">
        <v>196</v>
      </c>
      <c r="CZ5" s="432"/>
      <c r="DA5" s="471" t="s">
        <v>544</v>
      </c>
      <c r="DB5" s="490"/>
      <c r="DC5" s="471" t="s">
        <v>569</v>
      </c>
      <c r="DD5" s="490"/>
      <c r="DE5" s="428" t="s">
        <v>197</v>
      </c>
      <c r="DF5" s="423"/>
      <c r="DG5" s="447" t="s">
        <v>198</v>
      </c>
      <c r="DH5" s="448"/>
      <c r="DO5" s="493"/>
      <c r="DP5" s="435"/>
      <c r="DQ5" s="488"/>
      <c r="DR5" s="489"/>
    </row>
    <row r="6" spans="1:143" ht="12.75" customHeight="1" x14ac:dyDescent="0.2">
      <c r="A6" s="464"/>
      <c r="B6" s="464"/>
      <c r="C6" s="2" t="s">
        <v>331</v>
      </c>
      <c r="D6" s="128" t="s">
        <v>342</v>
      </c>
      <c r="E6" s="128" t="s">
        <v>331</v>
      </c>
      <c r="F6" s="128" t="s">
        <v>342</v>
      </c>
      <c r="G6" s="2" t="s">
        <v>572</v>
      </c>
      <c r="H6" s="174" t="s">
        <v>342</v>
      </c>
      <c r="I6" s="177" t="s">
        <v>331</v>
      </c>
      <c r="J6" s="178" t="s">
        <v>342</v>
      </c>
      <c r="N6" s="43"/>
      <c r="O6" s="464"/>
      <c r="P6" s="464"/>
      <c r="Q6" s="2" t="s">
        <v>331</v>
      </c>
      <c r="R6" s="128" t="s">
        <v>342</v>
      </c>
      <c r="S6" s="2" t="s">
        <v>331</v>
      </c>
      <c r="T6" s="128" t="s">
        <v>342</v>
      </c>
      <c r="U6" s="2" t="s">
        <v>331</v>
      </c>
      <c r="V6" s="128" t="s">
        <v>342</v>
      </c>
      <c r="W6" s="128" t="s">
        <v>748</v>
      </c>
      <c r="X6" s="128" t="s">
        <v>747</v>
      </c>
      <c r="Y6" s="2" t="s">
        <v>331</v>
      </c>
      <c r="Z6" s="128" t="s">
        <v>342</v>
      </c>
      <c r="AA6" s="2" t="s">
        <v>331</v>
      </c>
      <c r="AB6" s="128" t="s">
        <v>342</v>
      </c>
      <c r="AC6" s="464"/>
      <c r="AD6" s="464"/>
      <c r="AE6" s="2" t="s">
        <v>331</v>
      </c>
      <c r="AF6" s="128" t="s">
        <v>342</v>
      </c>
      <c r="AG6" s="2" t="s">
        <v>331</v>
      </c>
      <c r="AH6" s="128" t="s">
        <v>342</v>
      </c>
      <c r="AI6" s="2" t="s">
        <v>331</v>
      </c>
      <c r="AJ6" s="128" t="s">
        <v>342</v>
      </c>
      <c r="AK6" s="2" t="s">
        <v>331</v>
      </c>
      <c r="AL6" s="128" t="s">
        <v>342</v>
      </c>
      <c r="AM6" s="2" t="s">
        <v>331</v>
      </c>
      <c r="AN6" s="128" t="s">
        <v>342</v>
      </c>
      <c r="AO6" s="464"/>
      <c r="AP6" s="464"/>
      <c r="AQ6" s="2" t="s">
        <v>331</v>
      </c>
      <c r="AR6" s="128" t="s">
        <v>342</v>
      </c>
      <c r="AS6" s="2" t="s">
        <v>331</v>
      </c>
      <c r="AT6" s="128" t="s">
        <v>342</v>
      </c>
      <c r="AU6" s="2" t="s">
        <v>331</v>
      </c>
      <c r="AV6" s="128" t="s">
        <v>342</v>
      </c>
      <c r="AW6" s="2" t="s">
        <v>331</v>
      </c>
      <c r="AX6" s="128" t="s">
        <v>342</v>
      </c>
      <c r="AY6" s="2" t="s">
        <v>331</v>
      </c>
      <c r="AZ6" s="128" t="s">
        <v>342</v>
      </c>
      <c r="BA6" s="2" t="s">
        <v>331</v>
      </c>
      <c r="BB6" s="128" t="s">
        <v>342</v>
      </c>
      <c r="BC6" s="2" t="s">
        <v>331</v>
      </c>
      <c r="BD6" s="174" t="s">
        <v>342</v>
      </c>
      <c r="BE6" s="175" t="s">
        <v>331</v>
      </c>
      <c r="BF6" s="176" t="s">
        <v>342</v>
      </c>
      <c r="BJ6" s="464"/>
      <c r="BK6" s="464"/>
      <c r="BL6" s="2" t="s">
        <v>331</v>
      </c>
      <c r="BM6" s="128" t="s">
        <v>120</v>
      </c>
      <c r="BN6" s="2" t="s">
        <v>331</v>
      </c>
      <c r="BO6" s="128" t="s">
        <v>120</v>
      </c>
      <c r="BP6" s="2" t="s">
        <v>331</v>
      </c>
      <c r="BQ6" s="128" t="s">
        <v>120</v>
      </c>
      <c r="BR6" s="128" t="s">
        <v>331</v>
      </c>
      <c r="BS6" s="128" t="s">
        <v>120</v>
      </c>
      <c r="BT6" s="2" t="s">
        <v>331</v>
      </c>
      <c r="BU6" s="174" t="s">
        <v>120</v>
      </c>
      <c r="BV6" s="175" t="s">
        <v>331</v>
      </c>
      <c r="BW6" s="176" t="s">
        <v>120</v>
      </c>
      <c r="CB6" s="464"/>
      <c r="CC6" s="464"/>
      <c r="CD6" s="2" t="s">
        <v>331</v>
      </c>
      <c r="CE6" s="128" t="s">
        <v>342</v>
      </c>
      <c r="CF6" s="2" t="s">
        <v>331</v>
      </c>
      <c r="CG6" s="128" t="s">
        <v>342</v>
      </c>
      <c r="CH6" s="2" t="s">
        <v>331</v>
      </c>
      <c r="CI6" s="128" t="s">
        <v>342</v>
      </c>
      <c r="CJ6" s="2" t="s">
        <v>331</v>
      </c>
      <c r="CK6" s="128" t="s">
        <v>342</v>
      </c>
      <c r="CL6" s="128" t="s">
        <v>331</v>
      </c>
      <c r="CM6" s="128" t="s">
        <v>342</v>
      </c>
      <c r="CN6" s="128" t="s">
        <v>331</v>
      </c>
      <c r="CO6" s="128" t="s">
        <v>342</v>
      </c>
      <c r="CP6" s="2" t="s">
        <v>331</v>
      </c>
      <c r="CQ6" s="174" t="s">
        <v>342</v>
      </c>
      <c r="CR6" s="175" t="s">
        <v>331</v>
      </c>
      <c r="CS6" s="176" t="s">
        <v>342</v>
      </c>
      <c r="CU6" s="464"/>
      <c r="CV6" s="464"/>
      <c r="CW6" s="2" t="s">
        <v>331</v>
      </c>
      <c r="CX6" s="128" t="s">
        <v>342</v>
      </c>
      <c r="CY6" s="2" t="s">
        <v>331</v>
      </c>
      <c r="CZ6" s="128" t="s">
        <v>342</v>
      </c>
      <c r="DA6" s="128" t="s">
        <v>331</v>
      </c>
      <c r="DB6" s="128" t="s">
        <v>120</v>
      </c>
      <c r="DC6" s="128" t="s">
        <v>331</v>
      </c>
      <c r="DD6" s="128" t="s">
        <v>120</v>
      </c>
      <c r="DE6" s="2" t="s">
        <v>331</v>
      </c>
      <c r="DF6" s="174" t="s">
        <v>342</v>
      </c>
      <c r="DG6" s="175" t="s">
        <v>331</v>
      </c>
      <c r="DH6" s="176" t="s">
        <v>342</v>
      </c>
      <c r="DO6" s="494"/>
      <c r="DP6" s="495"/>
      <c r="DQ6" s="175" t="s">
        <v>331</v>
      </c>
      <c r="DR6" s="176" t="s">
        <v>342</v>
      </c>
    </row>
    <row r="7" spans="1:143" ht="25.5" x14ac:dyDescent="0.25">
      <c r="A7" s="1" t="s">
        <v>52</v>
      </c>
      <c r="B7" s="37" t="s">
        <v>174</v>
      </c>
      <c r="C7" s="8">
        <v>84284276</v>
      </c>
      <c r="D7" s="8">
        <v>78755237</v>
      </c>
      <c r="E7" s="8">
        <v>1931837</v>
      </c>
      <c r="F7" s="8">
        <v>1926461</v>
      </c>
      <c r="G7" s="8">
        <v>2931940</v>
      </c>
      <c r="H7" s="65">
        <v>3054844</v>
      </c>
      <c r="I7" s="70">
        <f>SUM(C7+E7+G7)</f>
        <v>89148053</v>
      </c>
      <c r="J7" s="71">
        <f>SUM(D7+H7+F7)</f>
        <v>83736542</v>
      </c>
      <c r="K7" s="3"/>
      <c r="L7" s="3"/>
      <c r="M7" s="3"/>
      <c r="N7" s="67"/>
      <c r="O7" s="1" t="s">
        <v>52</v>
      </c>
      <c r="P7" s="37" t="s">
        <v>174</v>
      </c>
      <c r="Q7" s="8">
        <v>49712488</v>
      </c>
      <c r="R7" s="8">
        <v>34876739</v>
      </c>
      <c r="S7" s="8"/>
      <c r="T7" s="8"/>
      <c r="U7" s="8"/>
      <c r="V7" s="8"/>
      <c r="W7" s="8"/>
      <c r="X7" s="8"/>
      <c r="Y7" s="8"/>
      <c r="Z7" s="8"/>
      <c r="AA7" s="8"/>
      <c r="AB7" s="8"/>
      <c r="AC7" s="1" t="s">
        <v>52</v>
      </c>
      <c r="AD7" s="37" t="s">
        <v>174</v>
      </c>
      <c r="AE7" s="8"/>
      <c r="AF7" s="8"/>
      <c r="AG7" s="8"/>
      <c r="AH7" s="8"/>
      <c r="AI7" s="8">
        <v>20198200</v>
      </c>
      <c r="AJ7" s="8">
        <v>20175200</v>
      </c>
      <c r="AK7" s="8"/>
      <c r="AL7" s="8"/>
      <c r="AM7" s="8"/>
      <c r="AN7" s="8"/>
      <c r="AO7" s="1" t="s">
        <v>52</v>
      </c>
      <c r="AP7" s="37" t="s">
        <v>174</v>
      </c>
      <c r="AQ7" s="8">
        <v>44354716</v>
      </c>
      <c r="AR7" s="8">
        <v>41140496</v>
      </c>
      <c r="AS7" s="8">
        <v>43185010</v>
      </c>
      <c r="AT7" s="8">
        <v>37335986</v>
      </c>
      <c r="AU7" s="8">
        <v>1000000</v>
      </c>
      <c r="AV7" s="65">
        <v>1344420</v>
      </c>
      <c r="AW7" s="2"/>
      <c r="AX7" s="8"/>
      <c r="AY7" s="67"/>
      <c r="AZ7" s="67"/>
      <c r="BA7" s="67"/>
      <c r="BB7" s="67"/>
      <c r="BC7" s="67"/>
      <c r="BD7" s="180"/>
      <c r="BE7" s="291">
        <f>AU7+AQ7+AM7+AK7+AI7+AG7+AE7+AA7+Y7+W7+U7+S7+Q7+AS7+AW7+AY7+BA7+BC7</f>
        <v>158450414</v>
      </c>
      <c r="BF7" s="293">
        <f>AV7+AR7+AN7+AL7+AJ7+AH7+AF7+AB7+Z7+X7+V7+T7+R7+AT7+AX7+AZ7+BB7</f>
        <v>134872841</v>
      </c>
      <c r="BG7" s="27"/>
      <c r="BH7" s="27"/>
      <c r="BI7" s="27"/>
      <c r="BJ7" s="1" t="s">
        <v>52</v>
      </c>
      <c r="BK7" s="37" t="s">
        <v>174</v>
      </c>
      <c r="BL7" s="8">
        <v>120936199</v>
      </c>
      <c r="BM7" s="8">
        <v>117583872</v>
      </c>
      <c r="BN7" s="135">
        <v>26524014</v>
      </c>
      <c r="BO7" s="8">
        <v>26729050</v>
      </c>
      <c r="BP7" s="8"/>
      <c r="BQ7" s="8"/>
      <c r="BR7" s="8">
        <v>2954587</v>
      </c>
      <c r="BS7" s="8">
        <v>3326726</v>
      </c>
      <c r="BT7" s="8"/>
      <c r="BU7" s="65"/>
      <c r="BV7" s="70">
        <f>BL7+BT7+BR7+BN7</f>
        <v>150414800</v>
      </c>
      <c r="BW7" s="71">
        <f>SUM(BM7+BU7+BS7+BO7)</f>
        <v>147639648</v>
      </c>
      <c r="BX7" s="3"/>
      <c r="BY7" s="3"/>
      <c r="BZ7" s="27"/>
      <c r="CA7" s="3"/>
      <c r="CB7" s="1" t="s">
        <v>52</v>
      </c>
      <c r="CC7" s="37" t="s">
        <v>174</v>
      </c>
      <c r="CD7" s="8">
        <v>84708321</v>
      </c>
      <c r="CE7" s="8">
        <v>81589707</v>
      </c>
      <c r="CF7" s="8">
        <v>12734544</v>
      </c>
      <c r="CG7" s="8">
        <v>14726566</v>
      </c>
      <c r="CH7" s="8">
        <v>28842664</v>
      </c>
      <c r="CI7" s="8">
        <v>27934614</v>
      </c>
      <c r="CJ7" s="8"/>
      <c r="CK7" s="8"/>
      <c r="CL7" s="8">
        <v>6349607</v>
      </c>
      <c r="CM7" s="8">
        <v>6498683</v>
      </c>
      <c r="CN7" s="8">
        <v>4489547</v>
      </c>
      <c r="CO7" s="8">
        <v>4485999</v>
      </c>
      <c r="CP7" s="8">
        <v>5086227</v>
      </c>
      <c r="CQ7" s="65">
        <v>4997000</v>
      </c>
      <c r="CR7" s="70">
        <f>CD7+CF7+CH7+CJ7+CP7+CL7+CN7</f>
        <v>142210910</v>
      </c>
      <c r="CS7" s="71">
        <f>CE7+CG7+CI7+CK7+CQ7+CM7+CO7</f>
        <v>140232569</v>
      </c>
      <c r="CT7" s="27"/>
      <c r="CU7" s="1" t="s">
        <v>52</v>
      </c>
      <c r="CV7" s="37" t="s">
        <v>174</v>
      </c>
      <c r="CW7" s="8">
        <v>8463136</v>
      </c>
      <c r="CX7" s="8">
        <v>6273774</v>
      </c>
      <c r="CY7" s="8"/>
      <c r="CZ7" s="8"/>
      <c r="DA7" s="8"/>
      <c r="DB7" s="8"/>
      <c r="DC7" s="8">
        <v>4655578</v>
      </c>
      <c r="DD7" s="8">
        <v>5005778</v>
      </c>
      <c r="DE7" s="8">
        <v>4443000</v>
      </c>
      <c r="DF7" s="65">
        <v>3513518</v>
      </c>
      <c r="DG7" s="70">
        <f>CW7+CY7+DE7+DC7</f>
        <v>17561714</v>
      </c>
      <c r="DH7" s="71">
        <f>CX7+CZ7+DF7+DD7</f>
        <v>14793070</v>
      </c>
      <c r="DO7" s="1" t="s">
        <v>52</v>
      </c>
      <c r="DP7" s="90" t="s">
        <v>174</v>
      </c>
      <c r="DQ7" s="70">
        <f>SUM(DG7+CR7+BV7+BE7+I7)</f>
        <v>557785891</v>
      </c>
      <c r="DR7" s="71">
        <f>SUM(BF7,BW7,CS7,DH7+J7)</f>
        <v>521274670</v>
      </c>
    </row>
    <row r="8" spans="1:143" ht="36" customHeight="1" x14ac:dyDescent="0.25">
      <c r="A8" s="1" t="s">
        <v>53</v>
      </c>
      <c r="B8" s="37" t="s">
        <v>175</v>
      </c>
      <c r="C8" s="8">
        <v>11698199</v>
      </c>
      <c r="D8" s="8">
        <v>10890230</v>
      </c>
      <c r="E8" s="8">
        <v>256294</v>
      </c>
      <c r="F8" s="8">
        <v>256294</v>
      </c>
      <c r="G8" s="8">
        <v>206930</v>
      </c>
      <c r="H8" s="65">
        <v>235598</v>
      </c>
      <c r="I8" s="70">
        <f>SUM(C8+E8+G8)</f>
        <v>12161423</v>
      </c>
      <c r="J8" s="71">
        <f>SUM(D8+H8+F8)</f>
        <v>11382122</v>
      </c>
      <c r="K8" s="3"/>
      <c r="L8" s="3"/>
      <c r="M8" s="3"/>
      <c r="N8" s="67"/>
      <c r="O8" s="1" t="s">
        <v>53</v>
      </c>
      <c r="P8" s="37" t="s">
        <v>175</v>
      </c>
      <c r="Q8" s="8">
        <v>6262030</v>
      </c>
      <c r="R8" s="8">
        <v>4811451</v>
      </c>
      <c r="S8" s="8"/>
      <c r="T8" s="135"/>
      <c r="U8" s="8"/>
      <c r="V8" s="8"/>
      <c r="W8" s="8"/>
      <c r="X8" s="8"/>
      <c r="Y8" s="8"/>
      <c r="Z8" s="8"/>
      <c r="AA8" s="8"/>
      <c r="AB8" s="8"/>
      <c r="AC8" s="1" t="s">
        <v>53</v>
      </c>
      <c r="AD8" s="37" t="s">
        <v>175</v>
      </c>
      <c r="AE8" s="8"/>
      <c r="AF8" s="8"/>
      <c r="AG8" s="8"/>
      <c r="AH8" s="8"/>
      <c r="AI8" s="8">
        <v>2661631</v>
      </c>
      <c r="AJ8" s="8">
        <v>2625488</v>
      </c>
      <c r="AK8" s="8"/>
      <c r="AL8" s="8"/>
      <c r="AM8" s="8"/>
      <c r="AN8" s="8"/>
      <c r="AO8" s="1" t="s">
        <v>53</v>
      </c>
      <c r="AP8" s="37" t="s">
        <v>175</v>
      </c>
      <c r="AQ8" s="8">
        <v>2629840</v>
      </c>
      <c r="AR8" s="8">
        <v>3175493</v>
      </c>
      <c r="AS8" s="8">
        <v>4015498</v>
      </c>
      <c r="AT8" s="8">
        <v>4673134</v>
      </c>
      <c r="AU8" s="8">
        <v>130000</v>
      </c>
      <c r="AV8" s="65">
        <v>340200</v>
      </c>
      <c r="AW8" s="2"/>
      <c r="AX8" s="8"/>
      <c r="AY8" s="67"/>
      <c r="AZ8" s="67"/>
      <c r="BA8" s="67"/>
      <c r="BB8" s="67"/>
      <c r="BC8" s="67"/>
      <c r="BD8" s="180"/>
      <c r="BE8" s="291">
        <f>AU8+AQ8+AM8+AK8+AI8+AG8+AE8+AA8+Y8+W8+U8+S8+Q8+AS8+AW8+AY8+BA8+BC8</f>
        <v>15698999</v>
      </c>
      <c r="BF8" s="293">
        <f>AV8+AR8+AN8+AL8+AJ8+AH8+AF8+AB8+Z8+X8+V8+T8+R8+AT8+AX8+AZ8+BB8</f>
        <v>15625766</v>
      </c>
      <c r="BG8" s="27"/>
      <c r="BH8" s="27"/>
      <c r="BI8" s="27" t="s">
        <v>520</v>
      </c>
      <c r="BJ8" s="1" t="s">
        <v>53</v>
      </c>
      <c r="BK8" s="37" t="s">
        <v>175</v>
      </c>
      <c r="BL8" s="8">
        <v>16571557</v>
      </c>
      <c r="BM8" s="8">
        <v>16291973</v>
      </c>
      <c r="BN8" s="8">
        <v>3613699</v>
      </c>
      <c r="BO8" s="8">
        <v>3664629</v>
      </c>
      <c r="BP8" s="8"/>
      <c r="BQ8" s="8"/>
      <c r="BR8" s="8">
        <v>209354</v>
      </c>
      <c r="BS8" s="8">
        <v>248726</v>
      </c>
      <c r="BT8" s="8"/>
      <c r="BU8" s="65"/>
      <c r="BV8" s="70">
        <f>BL8+BT8+BR8+BN8</f>
        <v>20394610</v>
      </c>
      <c r="BW8" s="71">
        <f>SUM(BM8+BU8+BS8+BO8)</f>
        <v>20205328</v>
      </c>
      <c r="BX8" s="3"/>
      <c r="BY8" s="3"/>
      <c r="BZ8" s="27" t="s">
        <v>520</v>
      </c>
      <c r="CA8" s="3"/>
      <c r="CB8" s="1" t="s">
        <v>53</v>
      </c>
      <c r="CC8" s="37" t="s">
        <v>175</v>
      </c>
      <c r="CD8" s="8">
        <v>11363049</v>
      </c>
      <c r="CE8" s="8">
        <v>11020897</v>
      </c>
      <c r="CF8" s="8">
        <v>1737838</v>
      </c>
      <c r="CG8" s="8">
        <v>2204386</v>
      </c>
      <c r="CH8" s="8">
        <v>4001832</v>
      </c>
      <c r="CI8" s="8">
        <v>3792230</v>
      </c>
      <c r="CJ8" s="8"/>
      <c r="CK8" s="8"/>
      <c r="CL8" s="8">
        <v>471589</v>
      </c>
      <c r="CM8" s="8">
        <v>499526</v>
      </c>
      <c r="CN8" s="8">
        <v>619756</v>
      </c>
      <c r="CO8" s="8">
        <v>609800</v>
      </c>
      <c r="CP8" s="8">
        <v>697322</v>
      </c>
      <c r="CQ8" s="65">
        <v>624620</v>
      </c>
      <c r="CR8" s="70">
        <f>CD8+CF8+CH8+CJ8+CP8+CL8+CN8</f>
        <v>18891386</v>
      </c>
      <c r="CS8" s="71">
        <f>CE8+CG8+CI8+CK8+CQ8+CM8+CO8</f>
        <v>18751459</v>
      </c>
      <c r="CT8" s="27"/>
      <c r="CU8" s="1" t="s">
        <v>53</v>
      </c>
      <c r="CV8" s="37" t="s">
        <v>175</v>
      </c>
      <c r="CW8" s="8">
        <v>1150938</v>
      </c>
      <c r="CX8" s="8">
        <v>831713</v>
      </c>
      <c r="CY8" s="8"/>
      <c r="CZ8" s="8"/>
      <c r="DA8" s="8"/>
      <c r="DB8" s="8" t="s">
        <v>520</v>
      </c>
      <c r="DC8" s="8">
        <v>319409</v>
      </c>
      <c r="DD8" s="8">
        <v>345422</v>
      </c>
      <c r="DE8" s="8">
        <v>600705</v>
      </c>
      <c r="DF8" s="65">
        <v>481860</v>
      </c>
      <c r="DG8" s="70">
        <f>CW8+CY8+DE8+DC8</f>
        <v>2071052</v>
      </c>
      <c r="DH8" s="71">
        <f>CX8+CZ8+DF8+DD8</f>
        <v>1658995</v>
      </c>
      <c r="DL8" t="s">
        <v>563</v>
      </c>
      <c r="DO8" s="1" t="s">
        <v>53</v>
      </c>
      <c r="DP8" s="90" t="s">
        <v>175</v>
      </c>
      <c r="DQ8" s="70">
        <f>SUM(DG8+CR8+BV8+BE8+I8)</f>
        <v>69217470</v>
      </c>
      <c r="DR8" s="71">
        <f>SUM(BF8,BW8,CS8,DH8+J8)</f>
        <v>67623670</v>
      </c>
    </row>
    <row r="9" spans="1:143" ht="25.5" x14ac:dyDescent="0.25">
      <c r="A9" s="1" t="s">
        <v>54</v>
      </c>
      <c r="B9" s="37" t="s">
        <v>176</v>
      </c>
      <c r="C9" s="8">
        <v>15482801</v>
      </c>
      <c r="D9" s="8">
        <v>11306565</v>
      </c>
      <c r="E9" s="8">
        <v>376991</v>
      </c>
      <c r="F9" s="8">
        <v>168695</v>
      </c>
      <c r="G9" s="8">
        <v>20000</v>
      </c>
      <c r="H9" s="65">
        <v>20000</v>
      </c>
      <c r="I9" s="70">
        <f>SUM(C9+E9+G9)</f>
        <v>15879792</v>
      </c>
      <c r="J9" s="71">
        <f>SUM(D9+F9)</f>
        <v>11475260</v>
      </c>
      <c r="K9" s="3"/>
      <c r="L9" s="3"/>
      <c r="M9" s="3"/>
      <c r="N9" s="67"/>
      <c r="O9" s="1" t="s">
        <v>54</v>
      </c>
      <c r="P9" s="37" t="s">
        <v>176</v>
      </c>
      <c r="Q9" s="88">
        <v>87721977</v>
      </c>
      <c r="R9" s="8">
        <v>46272960</v>
      </c>
      <c r="S9" s="8">
        <v>29490457</v>
      </c>
      <c r="T9" s="8">
        <v>19982710</v>
      </c>
      <c r="U9" s="8">
        <v>901700</v>
      </c>
      <c r="V9" s="8">
        <v>622745</v>
      </c>
      <c r="W9" s="8"/>
      <c r="X9" s="8"/>
      <c r="Y9" s="8"/>
      <c r="Z9" s="8"/>
      <c r="AA9" s="8"/>
      <c r="AB9" s="8"/>
      <c r="AC9" s="1" t="s">
        <v>54</v>
      </c>
      <c r="AD9" s="37" t="s">
        <v>176</v>
      </c>
      <c r="AE9" s="8"/>
      <c r="AF9" s="8">
        <v>1383454</v>
      </c>
      <c r="AG9" s="8"/>
      <c r="AH9" s="8"/>
      <c r="AI9" s="8"/>
      <c r="AJ9" s="8"/>
      <c r="AK9" s="8"/>
      <c r="AL9" s="8"/>
      <c r="AM9" s="8">
        <v>11472133</v>
      </c>
      <c r="AN9" s="8"/>
      <c r="AO9" s="1" t="s">
        <v>54</v>
      </c>
      <c r="AP9" s="37" t="s">
        <v>176</v>
      </c>
      <c r="AQ9" s="8">
        <v>25385351</v>
      </c>
      <c r="AR9" s="8">
        <v>20854253</v>
      </c>
      <c r="AS9" s="8">
        <v>381000</v>
      </c>
      <c r="AT9" s="8">
        <v>191185</v>
      </c>
      <c r="AU9" s="8">
        <v>11135000</v>
      </c>
      <c r="AV9" s="65">
        <v>3319839</v>
      </c>
      <c r="AW9" s="8">
        <v>571500</v>
      </c>
      <c r="AX9" s="8">
        <v>118105</v>
      </c>
      <c r="AY9" s="67">
        <v>2275440</v>
      </c>
      <c r="AZ9" s="67">
        <v>2286625</v>
      </c>
      <c r="BA9" s="67"/>
      <c r="BB9" s="67"/>
      <c r="BC9" s="67"/>
      <c r="BD9" s="180"/>
      <c r="BE9" s="281">
        <f>AU9+AQ9+AM9+AK9+AI9+AG9+AE9+AA9+Y9+W9+U9+S9+Q9+AS9+AW9+AY9+BC9+BA9</f>
        <v>169334558</v>
      </c>
      <c r="BF9" s="293">
        <f>AV9+AR9+AN9+AL9+AJ9+AH9+AF9+AB9+Z9+X9+V9+T9+R9+AT9+AX9+AZ9+BD9+BB9</f>
        <v>95031876</v>
      </c>
      <c r="BG9" s="27"/>
      <c r="BH9" s="27"/>
      <c r="BI9" s="27"/>
      <c r="BJ9" s="1" t="s">
        <v>54</v>
      </c>
      <c r="BK9" s="37" t="s">
        <v>176</v>
      </c>
      <c r="BL9" s="8">
        <v>18349002</v>
      </c>
      <c r="BM9" s="8">
        <v>12746050</v>
      </c>
      <c r="BN9" s="8">
        <v>7175500</v>
      </c>
      <c r="BO9" s="8">
        <v>2333072</v>
      </c>
      <c r="BP9" s="8">
        <v>3810000</v>
      </c>
      <c r="BQ9" s="8">
        <v>3801822</v>
      </c>
      <c r="BR9" s="8">
        <v>15700</v>
      </c>
      <c r="BS9" s="8">
        <v>15700</v>
      </c>
      <c r="BT9" s="8">
        <v>21726183</v>
      </c>
      <c r="BU9" s="65">
        <v>20290923</v>
      </c>
      <c r="BV9" s="70">
        <f>BL9+BT9+BN9+BP9+BR9</f>
        <v>51076385</v>
      </c>
      <c r="BW9" s="71">
        <f>SUM(BM9+BU9+BO9+BQ9+BS9)</f>
        <v>39187567</v>
      </c>
      <c r="BX9" s="3"/>
      <c r="BY9" s="3"/>
      <c r="BZ9" s="27"/>
      <c r="CA9" s="3"/>
      <c r="CB9" s="1" t="s">
        <v>54</v>
      </c>
      <c r="CC9" s="37" t="s">
        <v>176</v>
      </c>
      <c r="CD9" s="8">
        <v>60648856</v>
      </c>
      <c r="CE9" s="8">
        <v>51454971</v>
      </c>
      <c r="CF9" s="8">
        <v>3023080</v>
      </c>
      <c r="CG9" s="8">
        <v>2484194</v>
      </c>
      <c r="CH9" s="8">
        <v>317500</v>
      </c>
      <c r="CI9" s="8">
        <v>333790</v>
      </c>
      <c r="CJ9" s="8"/>
      <c r="CK9" s="8">
        <v>919419</v>
      </c>
      <c r="CL9" s="8">
        <v>88625</v>
      </c>
      <c r="CM9" s="8">
        <v>93725</v>
      </c>
      <c r="CN9" s="8">
        <v>2595000</v>
      </c>
      <c r="CO9" s="8">
        <v>1988771</v>
      </c>
      <c r="CP9" s="8">
        <v>30152110</v>
      </c>
      <c r="CQ9" s="65">
        <v>34388677</v>
      </c>
      <c r="CR9" s="70">
        <f>CD9+CF9+CH9+CJ9+CP9+CN9+CL9</f>
        <v>96825171</v>
      </c>
      <c r="CS9" s="71">
        <f>CE9+CG9+CI9+CK9+CQ9+CO9+CM9</f>
        <v>91663547</v>
      </c>
      <c r="CT9" s="27"/>
      <c r="CU9" s="1" t="s">
        <v>54</v>
      </c>
      <c r="CV9" s="37" t="s">
        <v>176</v>
      </c>
      <c r="CW9" s="8">
        <v>8535518</v>
      </c>
      <c r="CX9" s="8">
        <v>4505068</v>
      </c>
      <c r="CY9" s="8">
        <v>1050000</v>
      </c>
      <c r="CZ9" s="8">
        <v>2795508</v>
      </c>
      <c r="DA9" s="8">
        <v>76200</v>
      </c>
      <c r="DB9" s="8">
        <v>35470</v>
      </c>
      <c r="DC9" s="8">
        <v>64840</v>
      </c>
      <c r="DD9" s="8">
        <v>64840</v>
      </c>
      <c r="DE9" s="8">
        <v>4357756</v>
      </c>
      <c r="DF9" s="65">
        <v>2243170</v>
      </c>
      <c r="DG9" s="70">
        <f>CW9+CY9+DE9+DA9+DC9</f>
        <v>14084314</v>
      </c>
      <c r="DH9" s="71">
        <f>CX9+CZ9+DF9+DB9+DD9</f>
        <v>9644056</v>
      </c>
      <c r="DO9" s="1" t="s">
        <v>54</v>
      </c>
      <c r="DP9" s="90" t="s">
        <v>176</v>
      </c>
      <c r="DQ9" s="70">
        <f>DG9+CR9+BV9+BE9+I9</f>
        <v>347200220</v>
      </c>
      <c r="DR9" s="71">
        <f>SUM(DH9+CS9+BW9+BF9+J9)</f>
        <v>247002306</v>
      </c>
    </row>
    <row r="10" spans="1:143" ht="38.25" customHeight="1" x14ac:dyDescent="0.25">
      <c r="A10" s="165" t="s">
        <v>56</v>
      </c>
      <c r="B10" s="37" t="s">
        <v>177</v>
      </c>
      <c r="C10" s="8"/>
      <c r="D10" s="8"/>
      <c r="E10" s="8"/>
      <c r="F10" s="8"/>
      <c r="G10" s="8"/>
      <c r="H10" s="65"/>
      <c r="I10" s="70"/>
      <c r="J10" s="71"/>
      <c r="K10" s="3"/>
      <c r="L10" s="3"/>
      <c r="M10" s="3"/>
      <c r="N10" s="67"/>
      <c r="O10" s="1" t="s">
        <v>56</v>
      </c>
      <c r="P10" s="37" t="s">
        <v>177</v>
      </c>
      <c r="Q10" s="88">
        <v>42207905</v>
      </c>
      <c r="R10" s="8">
        <v>24621290</v>
      </c>
      <c r="S10" s="8"/>
      <c r="T10" s="8"/>
      <c r="U10" s="8"/>
      <c r="V10" s="8">
        <v>11214592</v>
      </c>
      <c r="W10" s="8"/>
      <c r="X10" s="3"/>
      <c r="Y10" s="8"/>
      <c r="Z10" s="8"/>
      <c r="AA10" s="8">
        <v>19682000</v>
      </c>
      <c r="AB10" s="8">
        <v>12207555</v>
      </c>
      <c r="AC10" s="1" t="s">
        <v>56</v>
      </c>
      <c r="AD10" s="37" t="s">
        <v>177</v>
      </c>
      <c r="AE10" s="8"/>
      <c r="AF10" s="8"/>
      <c r="AG10" s="8">
        <v>31769875</v>
      </c>
      <c r="AH10" s="8">
        <v>29603359</v>
      </c>
      <c r="AI10" s="8"/>
      <c r="AJ10" s="8"/>
      <c r="AK10" s="8">
        <v>1000000</v>
      </c>
      <c r="AL10" s="135">
        <v>207315</v>
      </c>
      <c r="AM10" s="8"/>
      <c r="AN10" s="8"/>
      <c r="AO10" s="1" t="s">
        <v>56</v>
      </c>
      <c r="AP10" s="37" t="s">
        <v>177</v>
      </c>
      <c r="AQ10" s="8"/>
      <c r="AR10" s="8"/>
      <c r="AS10" s="8">
        <v>12206000</v>
      </c>
      <c r="AT10" s="8"/>
      <c r="AU10" s="8"/>
      <c r="AV10" s="65"/>
      <c r="AW10" s="2"/>
      <c r="AX10" s="8"/>
      <c r="AY10" s="67"/>
      <c r="AZ10" s="67"/>
      <c r="BA10" s="67"/>
      <c r="BB10" s="67"/>
      <c r="BC10" s="67"/>
      <c r="BD10" s="180"/>
      <c r="BE10" s="292">
        <f>Q10+S10+U10+W10+Y10+AA10+AE10+AG10+AI10+AK10+AM10+AQ10+AS10+AU10+AW10+AY10+BA10</f>
        <v>106865780</v>
      </c>
      <c r="BF10" s="293">
        <f>AV10+AR10+AN10+AL10+AJ10+AH10+AF10+AB10+Z10+X10+V10+T10+R10+AT10+AX10+AZ10+BB10</f>
        <v>77854111</v>
      </c>
      <c r="BG10" s="27"/>
      <c r="BH10" s="27"/>
      <c r="BI10" s="27"/>
      <c r="BJ10" s="1" t="s">
        <v>56</v>
      </c>
      <c r="BK10" s="37" t="s">
        <v>177</v>
      </c>
      <c r="BL10" s="8"/>
      <c r="BM10" s="8"/>
      <c r="BN10" s="8"/>
      <c r="BO10" s="8"/>
      <c r="BP10" s="8"/>
      <c r="BQ10" s="8"/>
      <c r="BR10" s="8"/>
      <c r="BS10" s="8"/>
      <c r="BT10" s="8"/>
      <c r="BU10" s="65"/>
      <c r="BV10" s="70">
        <f>BL10+BT10</f>
        <v>0</v>
      </c>
      <c r="BW10" s="71">
        <f>SUM(BM10+BU10)</f>
        <v>0</v>
      </c>
      <c r="BX10" s="3"/>
      <c r="BY10" s="3"/>
      <c r="BZ10" s="27"/>
      <c r="CA10" s="3"/>
      <c r="CB10" s="1" t="s">
        <v>56</v>
      </c>
      <c r="CC10" s="37" t="s">
        <v>177</v>
      </c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65"/>
      <c r="CR10" s="70"/>
      <c r="CS10" s="71"/>
      <c r="CT10" s="27"/>
      <c r="CU10" s="1" t="s">
        <v>56</v>
      </c>
      <c r="CV10" s="37" t="s">
        <v>177</v>
      </c>
      <c r="CW10" s="8"/>
      <c r="CX10" s="8"/>
      <c r="CY10" s="8"/>
      <c r="CZ10" s="8"/>
      <c r="DA10" s="8"/>
      <c r="DB10" s="8"/>
      <c r="DC10" s="8"/>
      <c r="DD10" s="8"/>
      <c r="DE10" s="8"/>
      <c r="DF10" s="65"/>
      <c r="DG10" s="70">
        <f>CW10+CY10+DE10</f>
        <v>0</v>
      </c>
      <c r="DH10" s="71">
        <f>CX10+CZ10+DF10</f>
        <v>0</v>
      </c>
      <c r="DL10" s="32"/>
      <c r="DO10" s="1" t="s">
        <v>56</v>
      </c>
      <c r="DP10" s="90" t="s">
        <v>177</v>
      </c>
      <c r="DQ10" s="70">
        <f>SUM(BE10,BV10,CR10,DG10+I10)</f>
        <v>106865780</v>
      </c>
      <c r="DR10" s="71">
        <f>SUM(BF10,BW10,CS10,DH10+J10)</f>
        <v>77854111</v>
      </c>
    </row>
    <row r="11" spans="1:143" ht="26.25" customHeight="1" x14ac:dyDescent="0.25">
      <c r="A11" s="165" t="s">
        <v>57</v>
      </c>
      <c r="B11" s="37" t="s">
        <v>178</v>
      </c>
      <c r="C11" s="8"/>
      <c r="D11" s="8"/>
      <c r="E11" s="8"/>
      <c r="F11" s="8"/>
      <c r="G11" s="8"/>
      <c r="H11" s="65"/>
      <c r="I11" s="70"/>
      <c r="J11" s="71"/>
      <c r="K11" s="3"/>
      <c r="L11" s="3"/>
      <c r="M11" s="3"/>
      <c r="N11" s="67"/>
      <c r="O11" s="1" t="s">
        <v>57</v>
      </c>
      <c r="P11" s="37" t="s">
        <v>178</v>
      </c>
      <c r="Q11" s="8"/>
      <c r="R11" s="135" t="s">
        <v>520</v>
      </c>
      <c r="S11" s="8"/>
      <c r="T11" s="8"/>
      <c r="U11" s="8"/>
      <c r="V11" s="8"/>
      <c r="W11" s="8"/>
      <c r="X11" s="8"/>
      <c r="Y11" s="8"/>
      <c r="Z11" s="8"/>
      <c r="AA11" s="8"/>
      <c r="AB11" s="8"/>
      <c r="AC11" s="1" t="s">
        <v>57</v>
      </c>
      <c r="AD11" s="37" t="s">
        <v>178</v>
      </c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1" t="s">
        <v>57</v>
      </c>
      <c r="AP11" s="37" t="s">
        <v>178</v>
      </c>
      <c r="AQ11" s="8"/>
      <c r="AR11" s="8"/>
      <c r="AS11" s="8"/>
      <c r="AT11" s="8" t="s">
        <v>556</v>
      </c>
      <c r="AU11" s="8"/>
      <c r="AV11" s="65"/>
      <c r="AW11" s="2"/>
      <c r="AX11" s="8"/>
      <c r="AY11" s="67"/>
      <c r="AZ11" s="67"/>
      <c r="BA11" s="67"/>
      <c r="BB11" s="67"/>
      <c r="BC11" s="67"/>
      <c r="BD11" s="180"/>
      <c r="BE11" s="292">
        <f>Q11+S11+U11+W11+Y11+AA11+AE11+AG11+AI11+AK11+AM11+AQ11+AS11+AU11+AW11+AY11</f>
        <v>0</v>
      </c>
      <c r="BF11" s="293"/>
      <c r="BG11" s="27"/>
      <c r="BH11" s="27"/>
      <c r="BI11" s="27"/>
      <c r="BJ11" s="1" t="s">
        <v>57</v>
      </c>
      <c r="BK11" s="37" t="s">
        <v>178</v>
      </c>
      <c r="BL11" s="8"/>
      <c r="BM11" s="8"/>
      <c r="BN11" s="8"/>
      <c r="BO11" s="8"/>
      <c r="BP11" s="8"/>
      <c r="BQ11" s="8"/>
      <c r="BR11" s="8"/>
      <c r="BS11" s="8"/>
      <c r="BT11" s="8"/>
      <c r="BU11" s="65"/>
      <c r="BV11" s="70">
        <f t="shared" ref="BV11" si="0">BL11+BT11</f>
        <v>0</v>
      </c>
      <c r="BW11" s="71">
        <f>SUM(BM11+BU11)</f>
        <v>0</v>
      </c>
      <c r="BX11" s="3"/>
      <c r="BY11" s="3"/>
      <c r="BZ11" s="27"/>
      <c r="CA11" s="3"/>
      <c r="CB11" s="1" t="s">
        <v>57</v>
      </c>
      <c r="CC11" s="37" t="s">
        <v>178</v>
      </c>
      <c r="CD11" s="8">
        <v>231000</v>
      </c>
      <c r="CE11" s="8">
        <v>231000</v>
      </c>
      <c r="CF11" s="8"/>
      <c r="CG11" s="8" t="s">
        <v>520</v>
      </c>
      <c r="CH11" s="8"/>
      <c r="CI11" s="8"/>
      <c r="CJ11" s="8"/>
      <c r="CK11" s="8"/>
      <c r="CL11" s="8"/>
      <c r="CM11" s="8"/>
      <c r="CN11" s="8"/>
      <c r="CO11" s="8"/>
      <c r="CP11" s="8"/>
      <c r="CQ11" s="65"/>
      <c r="CR11" s="70">
        <f t="shared" ref="CR11" si="1">CD11+CF11+CH11+CJ11+CP11</f>
        <v>231000</v>
      </c>
      <c r="CS11" s="71">
        <v>231000</v>
      </c>
      <c r="CT11" s="27"/>
      <c r="CU11" s="1" t="s">
        <v>57</v>
      </c>
      <c r="CV11" s="37" t="s">
        <v>178</v>
      </c>
      <c r="CW11" s="8"/>
      <c r="CX11" s="135" t="s">
        <v>520</v>
      </c>
      <c r="CY11" s="8"/>
      <c r="CZ11" s="8"/>
      <c r="DA11" s="8"/>
      <c r="DB11" s="8"/>
      <c r="DC11" s="8"/>
      <c r="DD11" s="8"/>
      <c r="DE11" s="8" t="s">
        <v>520</v>
      </c>
      <c r="DF11" s="65"/>
      <c r="DG11" s="70"/>
      <c r="DH11" s="71"/>
      <c r="DO11" s="1" t="s">
        <v>57</v>
      </c>
      <c r="DP11" s="90" t="s">
        <v>178</v>
      </c>
      <c r="DQ11" s="70">
        <f>SUM(BE11,BV11,CR11,DG11+I11)</f>
        <v>231000</v>
      </c>
      <c r="DR11" s="71">
        <v>224000</v>
      </c>
    </row>
    <row r="12" spans="1:143" ht="25.5" customHeight="1" x14ac:dyDescent="0.25">
      <c r="A12" s="466" t="s">
        <v>179</v>
      </c>
      <c r="B12" s="466"/>
      <c r="C12" s="8">
        <f t="shared" ref="C12:D12" si="2">SUM(C7:C11)</f>
        <v>111465276</v>
      </c>
      <c r="D12" s="8">
        <f t="shared" si="2"/>
        <v>100952032</v>
      </c>
      <c r="E12" s="8">
        <f>SUM(E7:E11)</f>
        <v>2565122</v>
      </c>
      <c r="F12" s="135">
        <f>SUM(F7:F9)</f>
        <v>2351450</v>
      </c>
      <c r="G12" s="8">
        <f>SUM(G7:G9)</f>
        <v>3158870</v>
      </c>
      <c r="H12" s="65">
        <f>SUM(H7:H11)</f>
        <v>3310442</v>
      </c>
      <c r="I12" s="70">
        <f>SUM(I7:I11)</f>
        <v>117189268</v>
      </c>
      <c r="J12" s="71">
        <f>SUM(D12+H12+F12)</f>
        <v>106613924</v>
      </c>
      <c r="K12" s="3"/>
      <c r="L12" s="3"/>
      <c r="M12" s="68"/>
      <c r="N12" s="466" t="s">
        <v>179</v>
      </c>
      <c r="O12" s="483"/>
      <c r="P12" s="483"/>
      <c r="Q12" s="8">
        <f>SUM(Q7:Q11)</f>
        <v>185904400</v>
      </c>
      <c r="R12" s="8">
        <f>SUM(R7:R11)</f>
        <v>110582440</v>
      </c>
      <c r="S12" s="8">
        <f>SUM(S7:S11)</f>
        <v>29490457</v>
      </c>
      <c r="T12" s="8">
        <f>SUM(T7:T11)</f>
        <v>19982710</v>
      </c>
      <c r="U12" s="8">
        <f>SUM(U7:U11)</f>
        <v>901700</v>
      </c>
      <c r="V12" s="8">
        <f t="shared" ref="V12:AB12" si="3">SUM(V9:V11)</f>
        <v>11837337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  <c r="AA12" s="8">
        <f t="shared" si="3"/>
        <v>19682000</v>
      </c>
      <c r="AB12" s="8">
        <f t="shared" si="3"/>
        <v>12207555</v>
      </c>
      <c r="AC12" s="466" t="s">
        <v>179</v>
      </c>
      <c r="AD12" s="466"/>
      <c r="AE12" s="8">
        <f t="shared" ref="AE12:AN12" si="4">SUM(AE7:AE11)</f>
        <v>0</v>
      </c>
      <c r="AF12" s="8">
        <f t="shared" si="4"/>
        <v>1383454</v>
      </c>
      <c r="AG12" s="8">
        <f t="shared" si="4"/>
        <v>31769875</v>
      </c>
      <c r="AH12" s="8">
        <f t="shared" si="4"/>
        <v>29603359</v>
      </c>
      <c r="AI12" s="8">
        <f t="shared" si="4"/>
        <v>22859831</v>
      </c>
      <c r="AJ12" s="8">
        <f t="shared" si="4"/>
        <v>22800688</v>
      </c>
      <c r="AK12" s="8">
        <f t="shared" si="4"/>
        <v>1000000</v>
      </c>
      <c r="AL12" s="8">
        <f t="shared" si="4"/>
        <v>207315</v>
      </c>
      <c r="AM12" s="8">
        <f t="shared" si="4"/>
        <v>11472133</v>
      </c>
      <c r="AN12" s="8">
        <f t="shared" si="4"/>
        <v>0</v>
      </c>
      <c r="AO12" s="466" t="s">
        <v>179</v>
      </c>
      <c r="AP12" s="466"/>
      <c r="AQ12" s="8">
        <f t="shared" ref="AQ12:AY12" si="5">SUM(AQ7:AQ11)</f>
        <v>72369907</v>
      </c>
      <c r="AR12" s="8">
        <f t="shared" si="5"/>
        <v>65170242</v>
      </c>
      <c r="AS12" s="8">
        <f t="shared" si="5"/>
        <v>59787508</v>
      </c>
      <c r="AT12" s="8">
        <f t="shared" si="5"/>
        <v>42200305</v>
      </c>
      <c r="AU12" s="8">
        <f t="shared" si="5"/>
        <v>12265000</v>
      </c>
      <c r="AV12" s="65">
        <f t="shared" si="5"/>
        <v>5004459</v>
      </c>
      <c r="AW12" s="8">
        <v>571500</v>
      </c>
      <c r="AX12" s="8">
        <f t="shared" si="5"/>
        <v>118105</v>
      </c>
      <c r="AY12" s="67">
        <f t="shared" si="5"/>
        <v>2275440</v>
      </c>
      <c r="AZ12" s="67">
        <v>2286625</v>
      </c>
      <c r="BA12" s="67">
        <f>SUM(BA7:BA11)</f>
        <v>0</v>
      </c>
      <c r="BB12" s="67">
        <f>SUM(BB7:BB11)</f>
        <v>0</v>
      </c>
      <c r="BC12" s="67"/>
      <c r="BD12" s="180">
        <f>SUM(BD9:BD11)</f>
        <v>0</v>
      </c>
      <c r="BE12" s="291">
        <f>AU12+AQ12+AM12+AK12+AI12+AG12+AE12+AA12+Y12+W12+U12+S12+Q12+AS12+AW12+AY12+BC12+BA12</f>
        <v>450349751</v>
      </c>
      <c r="BF12" s="293">
        <f>AV12+AR12+AN12+AL12+AJ12+AH12+AF12+AB12+Z12+X12+V12+T12+R12+AT12+AX12+AZ12+BD12+BB12</f>
        <v>323384594</v>
      </c>
      <c r="BG12" s="27"/>
      <c r="BH12" s="27"/>
      <c r="BI12" s="27"/>
      <c r="BJ12" s="466" t="s">
        <v>179</v>
      </c>
      <c r="BK12" s="466"/>
      <c r="BL12" s="8">
        <f t="shared" ref="BL12:BU12" si="6">SUM(BL7:BL11)</f>
        <v>155856758</v>
      </c>
      <c r="BM12" s="8">
        <f t="shared" si="6"/>
        <v>146621895</v>
      </c>
      <c r="BN12" s="8">
        <f>SUM(BN7:BN11)</f>
        <v>37313213</v>
      </c>
      <c r="BO12" s="8">
        <f>SUM(BO7:BO9)</f>
        <v>32726751</v>
      </c>
      <c r="BP12" s="8">
        <v>3810000</v>
      </c>
      <c r="BQ12" s="8">
        <f>SUM(BQ9)</f>
        <v>3801822</v>
      </c>
      <c r="BR12" s="8">
        <f>SUM(BR7:BR9)</f>
        <v>3179641</v>
      </c>
      <c r="BS12" s="8">
        <f>SUM(BS7:BS11)</f>
        <v>3591152</v>
      </c>
      <c r="BT12" s="8">
        <f t="shared" si="6"/>
        <v>21726183</v>
      </c>
      <c r="BU12" s="65">
        <f t="shared" si="6"/>
        <v>20290923</v>
      </c>
      <c r="BV12" s="70">
        <f>SUM(BV7:BV11)</f>
        <v>221885795</v>
      </c>
      <c r="BW12" s="71">
        <f>SUM(BW7:BW11)</f>
        <v>207032543</v>
      </c>
      <c r="BX12" s="3"/>
      <c r="BY12" s="3"/>
      <c r="BZ12" s="27"/>
      <c r="CA12" s="3"/>
      <c r="CB12" s="466" t="s">
        <v>179</v>
      </c>
      <c r="CC12" s="466"/>
      <c r="CD12" s="8">
        <f t="shared" ref="CD12:CS12" si="7">SUM(CD7:CD11)</f>
        <v>156951226</v>
      </c>
      <c r="CE12" s="8">
        <f t="shared" si="7"/>
        <v>144296575</v>
      </c>
      <c r="CF12" s="8">
        <f t="shared" si="7"/>
        <v>17495462</v>
      </c>
      <c r="CG12" s="8">
        <f t="shared" si="7"/>
        <v>19415146</v>
      </c>
      <c r="CH12" s="8">
        <f t="shared" si="7"/>
        <v>33161996</v>
      </c>
      <c r="CI12" s="8">
        <f t="shared" si="7"/>
        <v>32060634</v>
      </c>
      <c r="CJ12" s="8">
        <f t="shared" si="7"/>
        <v>0</v>
      </c>
      <c r="CK12" s="8">
        <f t="shared" si="7"/>
        <v>919419</v>
      </c>
      <c r="CL12" s="8">
        <f>SUM(CL7:CL11)</f>
        <v>6909821</v>
      </c>
      <c r="CM12" s="8">
        <f>SUM(CM7:CM11)</f>
        <v>7091934</v>
      </c>
      <c r="CN12" s="8">
        <f>SUM(CN7:CN11)</f>
        <v>7704303</v>
      </c>
      <c r="CO12" s="8">
        <f>SUM(CO7:CO11)</f>
        <v>7084570</v>
      </c>
      <c r="CP12" s="8">
        <f t="shared" si="7"/>
        <v>35935659</v>
      </c>
      <c r="CQ12" s="65">
        <f t="shared" si="7"/>
        <v>40010297</v>
      </c>
      <c r="CR12" s="70">
        <f>SUM(CR7:CR11)</f>
        <v>258158467</v>
      </c>
      <c r="CS12" s="71">
        <f t="shared" si="7"/>
        <v>250878575</v>
      </c>
      <c r="CT12" s="27"/>
      <c r="CU12" s="466" t="s">
        <v>179</v>
      </c>
      <c r="CV12" s="466"/>
      <c r="CW12" s="8">
        <f t="shared" ref="CW12:DE12" si="8">SUM(CW7:CW11)</f>
        <v>18149592</v>
      </c>
      <c r="CX12" s="8">
        <f t="shared" si="8"/>
        <v>11610555</v>
      </c>
      <c r="CY12" s="8">
        <f t="shared" si="8"/>
        <v>1050000</v>
      </c>
      <c r="CZ12" s="8">
        <f t="shared" si="8"/>
        <v>2795508</v>
      </c>
      <c r="DA12" s="8">
        <v>76200</v>
      </c>
      <c r="DB12" s="8">
        <v>35470</v>
      </c>
      <c r="DC12" s="8">
        <f>SUM(DC7:DC11)</f>
        <v>5039827</v>
      </c>
      <c r="DD12" s="8">
        <f>SUM(DD7:DD11)</f>
        <v>5416040</v>
      </c>
      <c r="DE12" s="8">
        <f t="shared" si="8"/>
        <v>9401461</v>
      </c>
      <c r="DF12" s="65">
        <f>SUM(DF7:DF11)</f>
        <v>6238548</v>
      </c>
      <c r="DG12" s="70">
        <f>SUM(DG7:DG11)</f>
        <v>33717080</v>
      </c>
      <c r="DH12" s="71">
        <f>SUM(DH7:DH11)</f>
        <v>26096121</v>
      </c>
      <c r="DO12" s="466" t="s">
        <v>179</v>
      </c>
      <c r="DP12" s="410"/>
      <c r="DQ12" s="70">
        <f>SUM(BE12,BV12,CR12,DG12+I12)</f>
        <v>1081300361</v>
      </c>
      <c r="DR12" s="71">
        <f>SUM(DH12+CS12+BW12+BF12+J12)</f>
        <v>914005757</v>
      </c>
      <c r="DT12" s="3"/>
    </row>
    <row r="13" spans="1:143" ht="36.75" customHeight="1" x14ac:dyDescent="0.25">
      <c r="A13" s="1" t="s">
        <v>58</v>
      </c>
      <c r="B13" s="37" t="s">
        <v>180</v>
      </c>
      <c r="C13" s="8">
        <v>762000</v>
      </c>
      <c r="D13" s="8">
        <v>130129</v>
      </c>
      <c r="E13" s="8"/>
      <c r="F13" s="8">
        <v>278321</v>
      </c>
      <c r="G13" s="8"/>
      <c r="H13" s="65"/>
      <c r="I13" s="70">
        <v>762000</v>
      </c>
      <c r="J13" s="71">
        <v>408450</v>
      </c>
      <c r="K13" s="3"/>
      <c r="L13" s="3"/>
      <c r="M13" s="3"/>
      <c r="N13" s="67"/>
      <c r="O13" s="1" t="s">
        <v>58</v>
      </c>
      <c r="P13" s="37" t="s">
        <v>180</v>
      </c>
      <c r="Q13" s="8">
        <v>563871424</v>
      </c>
      <c r="R13" s="8">
        <v>222703118</v>
      </c>
      <c r="S13" s="8"/>
      <c r="T13" s="8"/>
      <c r="U13" s="8"/>
      <c r="V13" s="8"/>
      <c r="W13" s="8"/>
      <c r="X13" s="8"/>
      <c r="Y13" s="8"/>
      <c r="Z13" s="8"/>
      <c r="AA13" s="8"/>
      <c r="AB13" s="8" t="s">
        <v>520</v>
      </c>
      <c r="AC13" s="1" t="s">
        <v>58</v>
      </c>
      <c r="AD13" s="37" t="s">
        <v>180</v>
      </c>
      <c r="AE13" s="8"/>
      <c r="AF13" s="8"/>
      <c r="AG13" s="8"/>
      <c r="AH13" s="8"/>
      <c r="AI13" s="8"/>
      <c r="AJ13" s="8"/>
      <c r="AK13" s="8"/>
      <c r="AL13" s="8"/>
      <c r="AM13" s="8">
        <v>6585000</v>
      </c>
      <c r="AN13" s="8">
        <v>286883488</v>
      </c>
      <c r="AO13" s="1" t="s">
        <v>58</v>
      </c>
      <c r="AP13" s="37" t="s">
        <v>180</v>
      </c>
      <c r="AQ13" s="8">
        <v>1261282</v>
      </c>
      <c r="AR13" s="8">
        <v>1402967</v>
      </c>
      <c r="AS13" s="8"/>
      <c r="AT13" s="8"/>
      <c r="AU13" s="8"/>
      <c r="AV13" s="65"/>
      <c r="AW13" s="8"/>
      <c r="AX13" s="8"/>
      <c r="AY13" s="67"/>
      <c r="AZ13" s="67"/>
      <c r="BA13" s="67"/>
      <c r="BB13" s="67"/>
      <c r="BC13" s="67"/>
      <c r="BD13" s="180"/>
      <c r="BE13" s="291">
        <f>AU13+AQ13+AM13+AK13+AI13+AG13+AE13+AA13+Y13+W13+U13+S13+Q13+AS13+AW13+AY13+BC13+BA13</f>
        <v>571717706</v>
      </c>
      <c r="BF13" s="293">
        <f>SUM(R13+AR13+AJ13+AN13+AT13+BB13+BD13+AV13+AX13+V13+AF13)</f>
        <v>510989573</v>
      </c>
      <c r="BG13" s="27"/>
      <c r="BH13" s="27"/>
      <c r="BI13" s="27"/>
      <c r="BJ13" s="1" t="s">
        <v>58</v>
      </c>
      <c r="BK13" s="37" t="s">
        <v>180</v>
      </c>
      <c r="BL13" s="8">
        <v>2445500</v>
      </c>
      <c r="BM13" s="8">
        <v>1913636</v>
      </c>
      <c r="BN13" s="8"/>
      <c r="BO13" s="8">
        <v>174471</v>
      </c>
      <c r="BP13" s="8"/>
      <c r="BQ13" s="8"/>
      <c r="BR13" s="8"/>
      <c r="BS13" s="8"/>
      <c r="BT13" s="8"/>
      <c r="BU13" s="65"/>
      <c r="BV13" s="179">
        <f>BL13+BT13</f>
        <v>2445500</v>
      </c>
      <c r="BW13" s="71">
        <f>BM13+BU13+BO13</f>
        <v>2088107</v>
      </c>
      <c r="BX13" s="3"/>
      <c r="BY13" s="3"/>
      <c r="BZ13" s="27"/>
      <c r="CA13" s="3"/>
      <c r="CB13" s="1" t="s">
        <v>58</v>
      </c>
      <c r="CC13" s="37" t="s">
        <v>180</v>
      </c>
      <c r="CD13" s="8">
        <v>994000</v>
      </c>
      <c r="CE13" s="8">
        <v>1145933</v>
      </c>
      <c r="CF13" s="8"/>
      <c r="CG13" s="8"/>
      <c r="CH13" s="8">
        <v>305000</v>
      </c>
      <c r="CI13" s="8"/>
      <c r="CJ13" s="8"/>
      <c r="CK13" s="8"/>
      <c r="CL13" s="8"/>
      <c r="CM13" s="8"/>
      <c r="CN13" s="8"/>
      <c r="CO13" s="8"/>
      <c r="CP13" s="8"/>
      <c r="CQ13" s="65"/>
      <c r="CR13" s="70">
        <f>CD13+CF13+CH13+CJ13+CL13+CN13+CP13</f>
        <v>1299000</v>
      </c>
      <c r="CS13" s="71">
        <f>CE13+CK13+CG13+CI13+CM13+CO13+CQ13</f>
        <v>1145933</v>
      </c>
      <c r="CT13" s="27"/>
      <c r="CU13" s="1" t="s">
        <v>58</v>
      </c>
      <c r="CV13" s="37" t="s">
        <v>180</v>
      </c>
      <c r="CW13" s="8">
        <v>444000</v>
      </c>
      <c r="CX13" s="8">
        <v>60299</v>
      </c>
      <c r="CY13" s="8"/>
      <c r="CZ13" s="8">
        <v>124560</v>
      </c>
      <c r="DA13" s="8"/>
      <c r="DB13" s="8"/>
      <c r="DC13" s="8"/>
      <c r="DD13" s="8"/>
      <c r="DE13" s="8">
        <v>254000</v>
      </c>
      <c r="DF13" s="65">
        <v>12170</v>
      </c>
      <c r="DG13" s="179">
        <f>CW13+CY13+DE13</f>
        <v>698000</v>
      </c>
      <c r="DH13" s="71">
        <f>CX13+CZ13+DF13</f>
        <v>197029</v>
      </c>
      <c r="DO13" s="1" t="s">
        <v>58</v>
      </c>
      <c r="DP13" s="90" t="s">
        <v>180</v>
      </c>
      <c r="DQ13" s="70">
        <f>SUM(BE13,BV13,CR13,DG13+I13)</f>
        <v>576922206</v>
      </c>
      <c r="DR13" s="71">
        <f>SUM(DH13+CS13+BW13+BF13+J13)</f>
        <v>514829092</v>
      </c>
    </row>
    <row r="14" spans="1:143" ht="25.5" customHeight="1" x14ac:dyDescent="0.25">
      <c r="A14" s="1" t="s">
        <v>59</v>
      </c>
      <c r="B14" s="37" t="s">
        <v>181</v>
      </c>
      <c r="C14" s="8"/>
      <c r="D14" s="8"/>
      <c r="E14" s="8"/>
      <c r="F14" s="8"/>
      <c r="G14" s="8"/>
      <c r="H14" s="65"/>
      <c r="I14" s="70"/>
      <c r="J14" s="71"/>
      <c r="K14" s="3"/>
      <c r="L14" s="3"/>
      <c r="M14" s="3"/>
      <c r="N14" s="67"/>
      <c r="O14" s="1" t="s">
        <v>59</v>
      </c>
      <c r="P14" s="37" t="s">
        <v>181</v>
      </c>
      <c r="Q14" s="8"/>
      <c r="R14" s="8"/>
      <c r="S14" s="8"/>
      <c r="T14" s="8"/>
      <c r="U14" s="8"/>
      <c r="V14" s="8"/>
      <c r="W14" s="8"/>
      <c r="X14" s="8"/>
      <c r="Y14" s="8">
        <v>1000000</v>
      </c>
      <c r="Z14" s="8"/>
      <c r="AA14" s="8"/>
      <c r="AB14" s="8"/>
      <c r="AC14" s="1" t="s">
        <v>59</v>
      </c>
      <c r="AD14" s="37" t="s">
        <v>181</v>
      </c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1" t="s">
        <v>59</v>
      </c>
      <c r="AP14" s="37" t="s">
        <v>181</v>
      </c>
      <c r="AQ14" s="8"/>
      <c r="AR14" s="8"/>
      <c r="AS14" s="8"/>
      <c r="AT14" s="8"/>
      <c r="AU14" s="8"/>
      <c r="AV14" s="65"/>
      <c r="AW14" s="8"/>
      <c r="AX14" s="10"/>
      <c r="AY14" s="101"/>
      <c r="AZ14" s="101"/>
      <c r="BA14" s="101"/>
      <c r="BB14" s="101"/>
      <c r="BC14" s="101"/>
      <c r="BD14" s="181"/>
      <c r="BE14" s="292">
        <f>Q14+S14+U14+W14+Y14+AA14+AE14+AG14+AI14+AK14+AM14+AQ14+AS14+AU14+AW14+AY14</f>
        <v>1000000</v>
      </c>
      <c r="BF14" s="293"/>
      <c r="BG14" s="27"/>
      <c r="BH14" s="3"/>
      <c r="BI14" s="3"/>
      <c r="BJ14" s="1" t="s">
        <v>59</v>
      </c>
      <c r="BK14" s="37" t="s">
        <v>181</v>
      </c>
      <c r="BL14" s="8"/>
      <c r="BM14" s="8"/>
      <c r="BN14" s="8"/>
      <c r="BO14" s="8"/>
      <c r="BP14" s="8"/>
      <c r="BQ14" s="8"/>
      <c r="BR14" s="8"/>
      <c r="BS14" s="8"/>
      <c r="BT14" s="8"/>
      <c r="BU14" s="65"/>
      <c r="BV14" s="70"/>
      <c r="BW14" s="79"/>
      <c r="BX14" s="3"/>
      <c r="BY14" s="3"/>
      <c r="BZ14" s="27"/>
      <c r="CA14" s="3"/>
      <c r="CB14" s="1" t="s">
        <v>59</v>
      </c>
      <c r="CC14" s="37" t="s">
        <v>181</v>
      </c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65"/>
      <c r="CR14" s="70"/>
      <c r="CS14" s="71"/>
      <c r="CT14" s="27"/>
      <c r="CU14" s="1" t="s">
        <v>59</v>
      </c>
      <c r="CV14" s="37" t="s">
        <v>181</v>
      </c>
      <c r="CW14" s="8"/>
      <c r="CX14" s="8"/>
      <c r="CY14" s="8"/>
      <c r="CZ14" s="8"/>
      <c r="DA14" s="8"/>
      <c r="DB14" s="8"/>
      <c r="DC14" s="8"/>
      <c r="DD14" s="8"/>
      <c r="DE14" s="8"/>
      <c r="DF14" s="65"/>
      <c r="DG14" s="70">
        <v>0</v>
      </c>
      <c r="DH14" s="71">
        <f>CX14+CZ14+DF14</f>
        <v>0</v>
      </c>
      <c r="DO14" s="1" t="s">
        <v>59</v>
      </c>
      <c r="DP14" s="90" t="s">
        <v>181</v>
      </c>
      <c r="DQ14" s="70">
        <f>SUM(BE14,BV14,CR14,DG14+I14)</f>
        <v>1000000</v>
      </c>
      <c r="DR14" s="71"/>
    </row>
    <row r="15" spans="1:143" ht="12.6" customHeight="1" x14ac:dyDescent="0.25">
      <c r="A15" s="467" t="s">
        <v>98</v>
      </c>
      <c r="B15" s="37" t="s">
        <v>208</v>
      </c>
      <c r="C15" s="8"/>
      <c r="D15" s="8"/>
      <c r="E15" s="8"/>
      <c r="F15" s="8"/>
      <c r="G15" s="8"/>
      <c r="H15" s="65"/>
      <c r="I15" s="70"/>
      <c r="J15" s="71"/>
      <c r="K15" s="3"/>
      <c r="L15" s="3"/>
      <c r="M15" s="3"/>
      <c r="N15" s="67"/>
      <c r="O15" s="409" t="s">
        <v>98</v>
      </c>
      <c r="P15" s="37" t="s">
        <v>182</v>
      </c>
      <c r="Q15" s="8">
        <v>4035000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467" t="s">
        <v>98</v>
      </c>
      <c r="AD15" s="37" t="s">
        <v>182</v>
      </c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467" t="s">
        <v>98</v>
      </c>
      <c r="AP15" s="37" t="s">
        <v>182</v>
      </c>
      <c r="AQ15" s="8"/>
      <c r="AR15" s="8"/>
      <c r="AS15" s="8"/>
      <c r="AT15" s="8"/>
      <c r="AU15" s="8"/>
      <c r="AV15" s="65"/>
      <c r="AW15" s="8"/>
      <c r="AX15" s="8"/>
      <c r="AY15" s="67"/>
      <c r="AZ15" s="67"/>
      <c r="BA15" s="67"/>
      <c r="BB15" s="67"/>
      <c r="BC15" s="67"/>
      <c r="BD15" s="180"/>
      <c r="BE15" s="292">
        <v>4035000</v>
      </c>
      <c r="BF15" s="293">
        <f>AV15+AR15+AN15+AL15+AJ15+AH15+AF15+AB15+Z15+X15+V15+T15+R15+AT15+AX15+AZ15</f>
        <v>0</v>
      </c>
      <c r="BG15" s="27"/>
      <c r="BH15" s="3"/>
      <c r="BI15" s="3"/>
      <c r="BJ15" s="467" t="s">
        <v>98</v>
      </c>
      <c r="BK15" s="37" t="s">
        <v>185</v>
      </c>
      <c r="BL15" s="8"/>
      <c r="BM15" s="8"/>
      <c r="BN15" s="8"/>
      <c r="BO15" s="8"/>
      <c r="BP15" s="8"/>
      <c r="BQ15" s="8"/>
      <c r="BR15" s="8"/>
      <c r="BS15" s="8"/>
      <c r="BT15" s="8"/>
      <c r="BU15" s="65"/>
      <c r="BV15" s="82"/>
      <c r="BW15" s="79"/>
      <c r="BX15" s="3"/>
      <c r="BY15" s="3"/>
      <c r="BZ15" s="27"/>
      <c r="CA15" s="3"/>
      <c r="CB15" s="467" t="s">
        <v>98</v>
      </c>
      <c r="CC15" s="37" t="s">
        <v>182</v>
      </c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65"/>
      <c r="CR15" s="70"/>
      <c r="CS15" s="71"/>
      <c r="CT15" s="27"/>
      <c r="CU15" s="467" t="s">
        <v>98</v>
      </c>
      <c r="CV15" s="37" t="s">
        <v>185</v>
      </c>
      <c r="CW15" s="8"/>
      <c r="CX15" s="8"/>
      <c r="CY15" s="8"/>
      <c r="CZ15" s="8"/>
      <c r="DA15" s="8"/>
      <c r="DB15" s="8"/>
      <c r="DC15" s="8"/>
      <c r="DD15" s="8"/>
      <c r="DE15" s="8"/>
      <c r="DF15" s="65"/>
      <c r="DG15" s="70">
        <v>0</v>
      </c>
      <c r="DH15" s="71">
        <f>CX15+CZ15+DF15</f>
        <v>0</v>
      </c>
      <c r="DO15" s="467" t="s">
        <v>98</v>
      </c>
      <c r="DP15" s="90" t="s">
        <v>185</v>
      </c>
      <c r="DQ15" s="70">
        <v>1943532</v>
      </c>
      <c r="DR15" s="71"/>
    </row>
    <row r="16" spans="1:143" ht="25.5" x14ac:dyDescent="0.25">
      <c r="A16" s="468"/>
      <c r="B16" s="37" t="s">
        <v>186</v>
      </c>
      <c r="C16" s="8"/>
      <c r="D16" s="8"/>
      <c r="E16" s="8"/>
      <c r="F16" s="8"/>
      <c r="G16" s="8"/>
      <c r="H16" s="65"/>
      <c r="I16" s="70"/>
      <c r="J16" s="71"/>
      <c r="K16" s="3"/>
      <c r="L16" s="3"/>
      <c r="M16" s="3"/>
      <c r="N16" s="67"/>
      <c r="O16" s="409"/>
      <c r="P16" s="37" t="s">
        <v>186</v>
      </c>
      <c r="Q16" s="8">
        <v>5000000</v>
      </c>
      <c r="R16" s="8"/>
      <c r="S16" s="8"/>
      <c r="T16" s="135" t="s">
        <v>520</v>
      </c>
      <c r="U16" s="8"/>
      <c r="V16" s="8"/>
      <c r="W16" s="8"/>
      <c r="X16" s="8"/>
      <c r="Y16" s="8"/>
      <c r="Z16" s="8"/>
      <c r="AA16" s="8"/>
      <c r="AB16" s="8"/>
      <c r="AC16" s="468"/>
      <c r="AD16" s="37" t="s">
        <v>186</v>
      </c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468"/>
      <c r="AP16" s="37" t="s">
        <v>186</v>
      </c>
      <c r="AQ16" s="8"/>
      <c r="AR16" s="8" t="s">
        <v>520</v>
      </c>
      <c r="AS16" s="8"/>
      <c r="AT16" s="8"/>
      <c r="AU16" s="8"/>
      <c r="AV16" s="65"/>
      <c r="AW16" s="8"/>
      <c r="AX16" s="8"/>
      <c r="AY16" s="67"/>
      <c r="AZ16" s="67"/>
      <c r="BA16" s="67"/>
      <c r="BB16" s="67"/>
      <c r="BC16" s="67"/>
      <c r="BD16" s="180"/>
      <c r="BE16" s="292">
        <f>Q16+S16+U16+W16+Y16+AA16+AE16+AG16+AI16+AK16+AM16+AQ16+AS16+AU16+AW16+AY16</f>
        <v>5000000</v>
      </c>
      <c r="BF16" s="293"/>
      <c r="BG16" s="27"/>
      <c r="BH16" s="3"/>
      <c r="BI16" s="3"/>
      <c r="BJ16" s="468"/>
      <c r="BK16" s="37" t="s">
        <v>186</v>
      </c>
      <c r="BL16" s="8"/>
      <c r="BM16" s="8"/>
      <c r="BN16" s="8"/>
      <c r="BO16" s="8"/>
      <c r="BP16" s="8"/>
      <c r="BQ16" s="8"/>
      <c r="BR16" s="8"/>
      <c r="BS16" s="8"/>
      <c r="BT16" s="8"/>
      <c r="BU16" s="65"/>
      <c r="BV16" s="82"/>
      <c r="BW16" s="79"/>
      <c r="BX16" s="3"/>
      <c r="BY16" s="3"/>
      <c r="BZ16" s="27"/>
      <c r="CA16" s="3"/>
      <c r="CB16" s="468"/>
      <c r="CC16" s="37" t="s">
        <v>186</v>
      </c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65"/>
      <c r="CR16" s="70"/>
      <c r="CS16" s="71"/>
      <c r="CT16" s="27"/>
      <c r="CU16" s="468"/>
      <c r="CV16" s="37" t="s">
        <v>186</v>
      </c>
      <c r="CW16" s="8"/>
      <c r="CX16" s="8"/>
      <c r="CY16" s="8"/>
      <c r="CZ16" s="8"/>
      <c r="DA16" s="8"/>
      <c r="DB16" s="8"/>
      <c r="DC16" s="8"/>
      <c r="DD16" s="8"/>
      <c r="DE16" s="8"/>
      <c r="DF16" s="65"/>
      <c r="DG16" s="70">
        <v>0</v>
      </c>
      <c r="DH16" s="71">
        <f>CX16+CZ16+DF16</f>
        <v>0</v>
      </c>
      <c r="DO16" s="468"/>
      <c r="DP16" s="90" t="s">
        <v>186</v>
      </c>
      <c r="DQ16" s="70"/>
      <c r="DR16" s="71" t="s">
        <v>520</v>
      </c>
    </row>
    <row r="17" spans="1:134" ht="38.25" x14ac:dyDescent="0.25">
      <c r="A17" s="28" t="s">
        <v>99</v>
      </c>
      <c r="B17" s="37" t="s">
        <v>527</v>
      </c>
      <c r="C17" s="8"/>
      <c r="D17" s="8"/>
      <c r="E17" s="8"/>
      <c r="F17" s="8"/>
      <c r="G17" s="8"/>
      <c r="H17" s="65"/>
      <c r="I17" s="70"/>
      <c r="J17" s="71"/>
      <c r="K17" s="3"/>
      <c r="L17" s="3"/>
      <c r="M17" s="3"/>
      <c r="N17" s="68"/>
      <c r="O17" s="64" t="s">
        <v>99</v>
      </c>
      <c r="P17" s="37" t="s">
        <v>527</v>
      </c>
      <c r="Q17" s="8">
        <v>21180035</v>
      </c>
      <c r="R17" s="8">
        <v>21180035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28" t="s">
        <v>99</v>
      </c>
      <c r="AD17" s="37" t="s">
        <v>527</v>
      </c>
      <c r="AE17" s="8"/>
      <c r="AF17" s="8"/>
      <c r="AG17" s="8"/>
      <c r="AH17" s="8"/>
      <c r="AI17" s="8" t="s">
        <v>520</v>
      </c>
      <c r="AJ17" s="8"/>
      <c r="AK17" s="8"/>
      <c r="AL17" s="8"/>
      <c r="AM17" s="8"/>
      <c r="AN17" s="8"/>
      <c r="AO17" s="28" t="s">
        <v>99</v>
      </c>
      <c r="AP17" s="37" t="s">
        <v>527</v>
      </c>
      <c r="AQ17" s="8"/>
      <c r="AR17" s="8"/>
      <c r="AS17" s="8"/>
      <c r="AT17" s="8"/>
      <c r="AU17" s="8"/>
      <c r="AV17" s="65"/>
      <c r="AW17" s="8"/>
      <c r="AX17" s="8"/>
      <c r="AY17" s="67"/>
      <c r="AZ17" s="67"/>
      <c r="BA17" s="67"/>
      <c r="BB17" s="67"/>
      <c r="BC17" s="67"/>
      <c r="BD17" s="180"/>
      <c r="BE17" s="292">
        <v>21180035</v>
      </c>
      <c r="BF17" s="293">
        <v>21180035</v>
      </c>
      <c r="BG17" s="27"/>
      <c r="BH17" s="3"/>
      <c r="BI17" s="3"/>
      <c r="BJ17" s="28" t="s">
        <v>99</v>
      </c>
      <c r="BK17" s="37" t="s">
        <v>527</v>
      </c>
      <c r="BL17" s="8"/>
      <c r="BM17" s="8"/>
      <c r="BN17" s="8"/>
      <c r="BO17" s="8"/>
      <c r="BP17" s="8"/>
      <c r="BQ17" s="8"/>
      <c r="BR17" s="8"/>
      <c r="BS17" s="8"/>
      <c r="BT17" s="8"/>
      <c r="BU17" s="65"/>
      <c r="BV17" s="82"/>
      <c r="BW17" s="79"/>
      <c r="BX17" s="3"/>
      <c r="BY17" s="3"/>
      <c r="BZ17" s="27"/>
      <c r="CA17" s="3"/>
      <c r="CB17" s="28" t="s">
        <v>99</v>
      </c>
      <c r="CC17" s="37" t="s">
        <v>527</v>
      </c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65"/>
      <c r="CR17" s="70" t="s">
        <v>520</v>
      </c>
      <c r="CS17" s="71"/>
      <c r="CT17" s="27"/>
      <c r="CU17" s="28" t="s">
        <v>99</v>
      </c>
      <c r="CV17" s="37" t="s">
        <v>527</v>
      </c>
      <c r="CW17" s="8"/>
      <c r="CX17" s="8"/>
      <c r="CY17" s="8"/>
      <c r="CZ17" s="8"/>
      <c r="DA17" s="8"/>
      <c r="DB17" s="8"/>
      <c r="DC17" s="8"/>
      <c r="DD17" s="8" t="s">
        <v>520</v>
      </c>
      <c r="DE17" s="8"/>
      <c r="DF17" s="65"/>
      <c r="DG17" s="70"/>
      <c r="DH17" s="71"/>
      <c r="DL17" t="s">
        <v>520</v>
      </c>
      <c r="DO17" s="28" t="s">
        <v>99</v>
      </c>
      <c r="DP17" s="90" t="s">
        <v>527</v>
      </c>
      <c r="DQ17" s="70">
        <v>16381310</v>
      </c>
      <c r="DR17" s="71">
        <v>16381310</v>
      </c>
    </row>
    <row r="18" spans="1:134" ht="21.75" customHeight="1" x14ac:dyDescent="0.25">
      <c r="A18" s="28" t="s">
        <v>526</v>
      </c>
      <c r="B18" s="37" t="s">
        <v>211</v>
      </c>
      <c r="C18" s="8"/>
      <c r="D18" s="8"/>
      <c r="E18" s="8"/>
      <c r="F18" s="8"/>
      <c r="G18" s="8"/>
      <c r="H18" s="65"/>
      <c r="I18" s="70"/>
      <c r="J18" s="71"/>
      <c r="K18" s="3"/>
      <c r="L18" s="3"/>
      <c r="M18" s="3"/>
      <c r="N18" s="68"/>
      <c r="O18" s="64" t="s">
        <v>526</v>
      </c>
      <c r="P18" s="37" t="s">
        <v>211</v>
      </c>
      <c r="Q18" s="8">
        <v>10000000</v>
      </c>
      <c r="R18" s="8">
        <v>8337003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28" t="s">
        <v>526</v>
      </c>
      <c r="AD18" s="37" t="s">
        <v>211</v>
      </c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28" t="s">
        <v>526</v>
      </c>
      <c r="AP18" s="37" t="s">
        <v>211</v>
      </c>
      <c r="AQ18" s="8"/>
      <c r="AR18" s="8"/>
      <c r="AS18" s="8"/>
      <c r="AT18" s="8"/>
      <c r="AU18" s="8"/>
      <c r="AV18" s="65"/>
      <c r="AW18" s="8"/>
      <c r="AX18" s="8"/>
      <c r="AY18" s="67"/>
      <c r="AZ18" s="67"/>
      <c r="BA18" s="67"/>
      <c r="BB18" s="67"/>
      <c r="BC18" s="67"/>
      <c r="BD18" s="180"/>
      <c r="BE18" s="292">
        <f>Q18+S18+U18+W18+Y18+AE18+AG18+AI18+AK18+AQ18+AS18+AU18+AW18+AY18</f>
        <v>10000000</v>
      </c>
      <c r="BF18" s="293">
        <f>R18</f>
        <v>8337003</v>
      </c>
      <c r="BG18" s="27"/>
      <c r="BH18" s="3"/>
      <c r="BI18" s="3"/>
      <c r="BJ18" s="28" t="s">
        <v>526</v>
      </c>
      <c r="BK18" s="37" t="s">
        <v>211</v>
      </c>
      <c r="BL18" s="8"/>
      <c r="BM18" s="8"/>
      <c r="BN18" s="8"/>
      <c r="BO18" s="8"/>
      <c r="BP18" s="8"/>
      <c r="BQ18" s="8"/>
      <c r="BR18" s="8"/>
      <c r="BS18" s="8"/>
      <c r="BT18" s="8"/>
      <c r="BU18" s="65"/>
      <c r="BV18" s="82"/>
      <c r="BW18" s="79"/>
      <c r="BX18" s="3"/>
      <c r="BY18" s="3"/>
      <c r="BZ18" s="27"/>
      <c r="CA18" s="3"/>
      <c r="CB18" s="28" t="s">
        <v>526</v>
      </c>
      <c r="CC18" s="37" t="s">
        <v>211</v>
      </c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65"/>
      <c r="CR18" s="70"/>
      <c r="CS18" s="71"/>
      <c r="CT18" s="27"/>
      <c r="CU18" s="28" t="s">
        <v>526</v>
      </c>
      <c r="CV18" s="37" t="s">
        <v>211</v>
      </c>
      <c r="CW18" s="8"/>
      <c r="CX18" s="8"/>
      <c r="CY18" s="8"/>
      <c r="CZ18" s="8"/>
      <c r="DA18" s="8"/>
      <c r="DB18" s="8"/>
      <c r="DC18" s="8"/>
      <c r="DD18" s="8"/>
      <c r="DE18" s="8"/>
      <c r="DF18" s="65"/>
      <c r="DG18" s="70">
        <v>0</v>
      </c>
      <c r="DH18" s="71">
        <v>0</v>
      </c>
      <c r="DO18" s="28" t="s">
        <v>526</v>
      </c>
      <c r="DP18" s="90" t="s">
        <v>215</v>
      </c>
      <c r="DQ18" s="70"/>
      <c r="DR18" s="71"/>
    </row>
    <row r="19" spans="1:134" ht="25.5" customHeight="1" x14ac:dyDescent="0.2">
      <c r="A19" s="465" t="s">
        <v>183</v>
      </c>
      <c r="B19" s="465"/>
      <c r="C19" s="7">
        <f>SUM(C12:C18)</f>
        <v>112227276</v>
      </c>
      <c r="D19" s="7">
        <f>SUM(D12:D18)</f>
        <v>101082161</v>
      </c>
      <c r="E19" s="7">
        <v>2565122</v>
      </c>
      <c r="F19" s="7">
        <v>2629771</v>
      </c>
      <c r="G19" s="7">
        <v>3158870</v>
      </c>
      <c r="H19" s="66">
        <v>3310442</v>
      </c>
      <c r="I19" s="395">
        <f>SUM(I12:I18)</f>
        <v>117951268</v>
      </c>
      <c r="J19" s="396">
        <f>SUM(J12:J18)</f>
        <v>107022374</v>
      </c>
      <c r="K19" s="27"/>
      <c r="L19" s="27"/>
      <c r="M19" s="27"/>
      <c r="N19" s="74"/>
      <c r="O19" s="480" t="s">
        <v>183</v>
      </c>
      <c r="P19" s="481"/>
      <c r="Q19" s="7">
        <f>SUM(Q12:Q18)</f>
        <v>789990859</v>
      </c>
      <c r="R19" s="7">
        <f>SUM(R12:R18)</f>
        <v>362802596</v>
      </c>
      <c r="S19" s="7">
        <f>SUM(S12:S18)</f>
        <v>29490457</v>
      </c>
      <c r="T19" s="7">
        <f t="shared" ref="T19:AA19" si="9">SUM(T12:T16)</f>
        <v>19982710</v>
      </c>
      <c r="U19" s="7">
        <f t="shared" si="9"/>
        <v>901700</v>
      </c>
      <c r="V19" s="7">
        <f t="shared" si="9"/>
        <v>11837337</v>
      </c>
      <c r="W19" s="7">
        <f t="shared" si="9"/>
        <v>0</v>
      </c>
      <c r="X19" s="7">
        <f t="shared" si="9"/>
        <v>0</v>
      </c>
      <c r="Y19" s="7">
        <f t="shared" si="9"/>
        <v>1000000</v>
      </c>
      <c r="Z19" s="7">
        <f t="shared" si="9"/>
        <v>0</v>
      </c>
      <c r="AA19" s="7">
        <f t="shared" si="9"/>
        <v>19682000</v>
      </c>
      <c r="AB19" s="7">
        <f>SUM(AB12:AB18)</f>
        <v>12207555</v>
      </c>
      <c r="AC19" s="465" t="s">
        <v>183</v>
      </c>
      <c r="AD19" s="465"/>
      <c r="AE19" s="7">
        <f>SUM(AE12:AE16)</f>
        <v>0</v>
      </c>
      <c r="AF19" s="7">
        <f t="shared" ref="AF19:AN19" si="10">SUM(AF12:AF16)</f>
        <v>1383454</v>
      </c>
      <c r="AG19" s="7">
        <f t="shared" si="10"/>
        <v>31769875</v>
      </c>
      <c r="AH19" s="7">
        <f t="shared" si="10"/>
        <v>29603359</v>
      </c>
      <c r="AI19" s="7">
        <f t="shared" si="10"/>
        <v>22859831</v>
      </c>
      <c r="AJ19" s="7">
        <f t="shared" si="10"/>
        <v>22800688</v>
      </c>
      <c r="AK19" s="7">
        <f t="shared" si="10"/>
        <v>1000000</v>
      </c>
      <c r="AL19" s="7">
        <f t="shared" si="10"/>
        <v>207315</v>
      </c>
      <c r="AM19" s="7">
        <f>SUM(AM12:AM16)</f>
        <v>18057133</v>
      </c>
      <c r="AN19" s="7">
        <f t="shared" si="10"/>
        <v>286883488</v>
      </c>
      <c r="AO19" s="465" t="s">
        <v>183</v>
      </c>
      <c r="AP19" s="465"/>
      <c r="AQ19" s="7">
        <f>SUM(AQ12:AQ18)</f>
        <v>73631189</v>
      </c>
      <c r="AR19" s="7">
        <f>SUM(AR12:AR16)</f>
        <v>66573209</v>
      </c>
      <c r="AS19" s="7">
        <f>SUM(AS12:AS18)</f>
        <v>59787508</v>
      </c>
      <c r="AT19" s="7">
        <f>SUM(AT12:AT18)</f>
        <v>42200305</v>
      </c>
      <c r="AU19" s="7">
        <f>SUM(AU12:AU18)</f>
        <v>12265000</v>
      </c>
      <c r="AV19" s="66">
        <f>SUM(AV12:AV16)</f>
        <v>5004459</v>
      </c>
      <c r="AW19" s="7">
        <f>SUM(AW12:AW18)</f>
        <v>571500</v>
      </c>
      <c r="AX19" s="7">
        <f>SUM(AX12:AX18)</f>
        <v>118105</v>
      </c>
      <c r="AY19" s="100">
        <f>SUM(AY12:AY18)</f>
        <v>2275440</v>
      </c>
      <c r="AZ19" s="100">
        <v>2286625</v>
      </c>
      <c r="BA19" s="100">
        <f>SUM(BA12:BA18)</f>
        <v>0</v>
      </c>
      <c r="BB19" s="100">
        <f>SUM(BB12:BB18)</f>
        <v>0</v>
      </c>
      <c r="BC19" s="100">
        <f>SUM(BC12+BC13)</f>
        <v>0</v>
      </c>
      <c r="BD19" s="182">
        <f>SUM(BD12+BD13)</f>
        <v>0</v>
      </c>
      <c r="BE19" s="397">
        <f>SUM(BE12:BE18)</f>
        <v>1063282492</v>
      </c>
      <c r="BF19" s="396">
        <f>SUM(BF12:BF18)</f>
        <v>863891205</v>
      </c>
      <c r="BG19" s="27"/>
      <c r="BH19" s="27"/>
      <c r="BI19" s="27"/>
      <c r="BJ19" s="465" t="s">
        <v>183</v>
      </c>
      <c r="BK19" s="465"/>
      <c r="BL19" s="7">
        <f t="shared" ref="BL19:BV19" si="11">SUM(BL12:BL16)</f>
        <v>158302258</v>
      </c>
      <c r="BM19" s="7">
        <f>SUM(BM12:BM16)</f>
        <v>148535531</v>
      </c>
      <c r="BN19" s="7">
        <v>37313213</v>
      </c>
      <c r="BO19" s="7">
        <f>SUM(BO12:BO13)</f>
        <v>32901222</v>
      </c>
      <c r="BP19" s="7">
        <v>3810000</v>
      </c>
      <c r="BQ19" s="7">
        <f>SUM(BQ12)</f>
        <v>3801822</v>
      </c>
      <c r="BR19" s="7">
        <f>SUM(BR12)</f>
        <v>3179641</v>
      </c>
      <c r="BS19" s="7">
        <v>3591152</v>
      </c>
      <c r="BT19" s="7">
        <f t="shared" si="11"/>
        <v>21726183</v>
      </c>
      <c r="BU19" s="66">
        <f t="shared" si="11"/>
        <v>20290923</v>
      </c>
      <c r="BV19" s="395">
        <f t="shared" si="11"/>
        <v>224331295</v>
      </c>
      <c r="BW19" s="396">
        <f>SUM(BW12:BW16)</f>
        <v>209120650</v>
      </c>
      <c r="BX19" s="27"/>
      <c r="BY19" s="27"/>
      <c r="BZ19" s="27"/>
      <c r="CA19" s="27"/>
      <c r="CB19" s="465" t="s">
        <v>183</v>
      </c>
      <c r="CC19" s="465"/>
      <c r="CD19" s="7">
        <f>SUM(CD12:CD18)</f>
        <v>157945226</v>
      </c>
      <c r="CE19" s="7">
        <f>SUM(CE12:CE18)</f>
        <v>145442508</v>
      </c>
      <c r="CF19" s="7">
        <f t="shared" ref="CF19:CQ19" si="12">SUM(CF12:CF18)</f>
        <v>17495462</v>
      </c>
      <c r="CG19" s="7">
        <f t="shared" si="12"/>
        <v>19415146</v>
      </c>
      <c r="CH19" s="7">
        <f t="shared" si="12"/>
        <v>33466996</v>
      </c>
      <c r="CI19" s="7">
        <f t="shared" si="12"/>
        <v>32060634</v>
      </c>
      <c r="CJ19" s="7">
        <f t="shared" si="12"/>
        <v>0</v>
      </c>
      <c r="CK19" s="7">
        <f t="shared" si="12"/>
        <v>919419</v>
      </c>
      <c r="CL19" s="7">
        <v>6909821</v>
      </c>
      <c r="CM19" s="7">
        <v>7091934</v>
      </c>
      <c r="CN19" s="7">
        <v>7704303</v>
      </c>
      <c r="CO19" s="7">
        <v>7084570</v>
      </c>
      <c r="CP19" s="7">
        <f t="shared" si="12"/>
        <v>35935659</v>
      </c>
      <c r="CQ19" s="66">
        <f t="shared" si="12"/>
        <v>40010297</v>
      </c>
      <c r="CR19" s="395">
        <f>SUM(CR12:CR18)</f>
        <v>259457467</v>
      </c>
      <c r="CS19" s="396">
        <f>SUM(CS12:CS16)</f>
        <v>252024508</v>
      </c>
      <c r="CT19" s="27"/>
      <c r="CU19" s="465" t="s">
        <v>183</v>
      </c>
      <c r="CV19" s="465"/>
      <c r="CW19" s="7">
        <f t="shared" ref="CW19:DH19" si="13">SUM(CW12:CW16)</f>
        <v>18593592</v>
      </c>
      <c r="CX19" s="7">
        <f t="shared" si="13"/>
        <v>11670854</v>
      </c>
      <c r="CY19" s="7">
        <f t="shared" si="13"/>
        <v>1050000</v>
      </c>
      <c r="CZ19" s="7">
        <f t="shared" si="13"/>
        <v>2920068</v>
      </c>
      <c r="DA19" s="7">
        <v>76200</v>
      </c>
      <c r="DB19" s="7">
        <v>35470</v>
      </c>
      <c r="DC19" s="7">
        <v>5039827</v>
      </c>
      <c r="DD19" s="7">
        <v>5416040</v>
      </c>
      <c r="DE19" s="7">
        <f t="shared" si="13"/>
        <v>9655461</v>
      </c>
      <c r="DF19" s="66">
        <v>6250718</v>
      </c>
      <c r="DG19" s="395">
        <f>SUM(DG12:DG18)</f>
        <v>34415080</v>
      </c>
      <c r="DH19" s="396">
        <f t="shared" si="13"/>
        <v>26293150</v>
      </c>
      <c r="DO19" s="465" t="s">
        <v>183</v>
      </c>
      <c r="DP19" s="484"/>
      <c r="DQ19" s="395">
        <f>SUM(BE19,BV19,CR19,DG19+I19)</f>
        <v>1699437602</v>
      </c>
      <c r="DR19" s="396">
        <f>SUM(DH19+CS19+BW19+BF19+J19)</f>
        <v>1458351887</v>
      </c>
    </row>
    <row r="20" spans="1:134" ht="25.5" customHeight="1" thickBot="1" x14ac:dyDescent="0.25">
      <c r="A20" s="466" t="s">
        <v>203</v>
      </c>
      <c r="B20" s="466"/>
      <c r="C20" s="7">
        <v>13</v>
      </c>
      <c r="D20" s="7">
        <v>13</v>
      </c>
      <c r="E20" s="8"/>
      <c r="F20" s="8"/>
      <c r="G20" s="7">
        <v>2</v>
      </c>
      <c r="H20" s="66">
        <v>2</v>
      </c>
      <c r="I20" s="72">
        <v>15</v>
      </c>
      <c r="J20" s="73">
        <v>15</v>
      </c>
      <c r="K20" s="3"/>
      <c r="L20" s="3"/>
      <c r="M20" s="3"/>
      <c r="N20" s="75"/>
      <c r="O20" s="410" t="s">
        <v>203</v>
      </c>
      <c r="P20" s="412"/>
      <c r="Q20" s="7">
        <v>8</v>
      </c>
      <c r="R20" s="7">
        <v>8</v>
      </c>
      <c r="S20" s="8"/>
      <c r="T20" s="8"/>
      <c r="U20" s="8"/>
      <c r="V20" s="8"/>
      <c r="W20" s="8"/>
      <c r="X20" s="8"/>
      <c r="Y20" s="8"/>
      <c r="Z20" s="8"/>
      <c r="AA20" s="8"/>
      <c r="AB20" s="8"/>
      <c r="AC20" s="466" t="s">
        <v>203</v>
      </c>
      <c r="AD20" s="466"/>
      <c r="AE20" s="8"/>
      <c r="AF20" s="8"/>
      <c r="AG20" s="8"/>
      <c r="AH20" s="8"/>
      <c r="AI20" s="7">
        <v>10</v>
      </c>
      <c r="AJ20" s="7">
        <v>10</v>
      </c>
      <c r="AK20" s="8"/>
      <c r="AL20" s="8"/>
      <c r="AM20" s="8"/>
      <c r="AN20" s="8"/>
      <c r="AO20" s="466" t="s">
        <v>203</v>
      </c>
      <c r="AP20" s="466"/>
      <c r="AQ20" s="6">
        <v>29</v>
      </c>
      <c r="AR20" s="6">
        <v>29</v>
      </c>
      <c r="AS20" s="6">
        <v>2</v>
      </c>
      <c r="AT20" s="6">
        <v>2</v>
      </c>
      <c r="AU20" s="2"/>
      <c r="AV20" s="42"/>
      <c r="AW20" s="2"/>
      <c r="AX20" s="8"/>
      <c r="AY20" s="67"/>
      <c r="AZ20" s="67"/>
      <c r="BA20" s="8"/>
      <c r="BB20" s="67"/>
      <c r="BC20" s="8"/>
      <c r="BD20" s="180"/>
      <c r="BE20" s="72">
        <f>SUM(Q20+S20+U20+W20+Y20+AA20+AE20+AG20+AI20+AK20+AM20+AQ20+AU20+AS20)</f>
        <v>49</v>
      </c>
      <c r="BF20" s="73">
        <f>SUM(R20+T20+V20+X20+Z20+AB20+AF20+AH20+AJ20+AL20+AN20+AR20+AV20+AT20)</f>
        <v>49</v>
      </c>
      <c r="BG20" s="27"/>
      <c r="BH20" s="27"/>
      <c r="BI20" s="27"/>
      <c r="BJ20" s="466" t="s">
        <v>203</v>
      </c>
      <c r="BK20" s="466"/>
      <c r="BL20" s="7">
        <v>15</v>
      </c>
      <c r="BM20" s="7">
        <v>15</v>
      </c>
      <c r="BN20" s="7">
        <v>5</v>
      </c>
      <c r="BO20" s="7">
        <v>5</v>
      </c>
      <c r="BP20" s="7"/>
      <c r="BQ20" s="7"/>
      <c r="BR20" s="7">
        <v>2</v>
      </c>
      <c r="BS20" s="7">
        <v>2</v>
      </c>
      <c r="BT20" s="8"/>
      <c r="BU20" s="65"/>
      <c r="BV20" s="72">
        <v>22</v>
      </c>
      <c r="BW20" s="73">
        <v>22</v>
      </c>
      <c r="BX20" s="3"/>
      <c r="BY20" s="3"/>
      <c r="BZ20" s="27"/>
      <c r="CA20" s="27"/>
      <c r="CB20" s="466" t="s">
        <v>203</v>
      </c>
      <c r="CC20" s="466"/>
      <c r="CD20" s="6">
        <v>14</v>
      </c>
      <c r="CE20" s="6">
        <v>14</v>
      </c>
      <c r="CF20" s="6">
        <v>3</v>
      </c>
      <c r="CG20" s="6">
        <v>3</v>
      </c>
      <c r="CH20" s="6">
        <v>6</v>
      </c>
      <c r="CI20" s="6">
        <v>6</v>
      </c>
      <c r="CJ20" s="6"/>
      <c r="CK20" s="6"/>
      <c r="CL20" s="6">
        <v>4</v>
      </c>
      <c r="CM20" s="6">
        <v>4</v>
      </c>
      <c r="CN20" s="6">
        <v>1</v>
      </c>
      <c r="CO20" s="6">
        <v>1</v>
      </c>
      <c r="CP20" s="6">
        <v>1</v>
      </c>
      <c r="CQ20" s="42">
        <v>1</v>
      </c>
      <c r="CR20" s="72">
        <v>29</v>
      </c>
      <c r="CS20" s="73">
        <v>29</v>
      </c>
      <c r="CT20" s="27"/>
      <c r="CU20" s="466" t="s">
        <v>203</v>
      </c>
      <c r="CV20" s="466"/>
      <c r="CW20" s="7">
        <v>2</v>
      </c>
      <c r="CX20" s="7">
        <v>2</v>
      </c>
      <c r="CY20" s="8"/>
      <c r="CZ20" s="8"/>
      <c r="DA20" s="8"/>
      <c r="DB20" s="8"/>
      <c r="DC20" s="7">
        <v>3</v>
      </c>
      <c r="DD20" s="7">
        <v>3</v>
      </c>
      <c r="DE20" s="7">
        <v>1</v>
      </c>
      <c r="DF20" s="66">
        <v>1</v>
      </c>
      <c r="DG20" s="72">
        <v>6</v>
      </c>
      <c r="DH20" s="73">
        <v>6</v>
      </c>
      <c r="DO20" s="466" t="s">
        <v>203</v>
      </c>
      <c r="DP20" s="410"/>
      <c r="DQ20" s="72">
        <f>SUM(BE20,BV20,CR20,DG20+I20)</f>
        <v>121</v>
      </c>
      <c r="DR20" s="73">
        <f>SUM(DH20+CS20+BW20+BF20+J20)</f>
        <v>121</v>
      </c>
    </row>
    <row r="21" spans="1:134" x14ac:dyDescent="0.2">
      <c r="A21" s="32"/>
      <c r="B21" s="35"/>
      <c r="Q21" s="39"/>
      <c r="R21" s="39"/>
      <c r="S21" s="39"/>
      <c r="T21" s="39"/>
      <c r="U21" s="39">
        <v>3</v>
      </c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>
        <v>4</v>
      </c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X21">
        <v>5</v>
      </c>
      <c r="BF21" s="89"/>
      <c r="BT21">
        <v>6</v>
      </c>
      <c r="CJ21">
        <v>7</v>
      </c>
      <c r="CY21">
        <v>8</v>
      </c>
      <c r="DQ21">
        <v>9</v>
      </c>
    </row>
    <row r="22" spans="1:134" x14ac:dyDescent="0.2">
      <c r="A22" s="32"/>
      <c r="B22" s="35"/>
      <c r="O22" s="425"/>
      <c r="P22" s="425"/>
      <c r="Q22" s="425"/>
      <c r="R22" s="425"/>
      <c r="S22" s="425"/>
      <c r="T22" s="425"/>
      <c r="U22" s="425"/>
      <c r="V22" s="425"/>
      <c r="W22" s="425"/>
      <c r="X22" s="425"/>
      <c r="Y22" s="425"/>
      <c r="Z22" s="425"/>
      <c r="AA22" s="425"/>
      <c r="AB22" s="425"/>
      <c r="AC22" s="425"/>
      <c r="AD22" s="425"/>
      <c r="AE22" s="425"/>
      <c r="AF22" s="425"/>
      <c r="AG22" s="425"/>
      <c r="AH22" s="425"/>
      <c r="AI22" s="425"/>
      <c r="AJ22" s="425"/>
      <c r="AK22" s="425"/>
      <c r="AL22" s="425"/>
      <c r="AM22" s="425"/>
      <c r="AN22" s="425"/>
      <c r="CY22" s="32"/>
      <c r="DL22" s="425"/>
      <c r="DM22" s="425"/>
      <c r="DN22" s="425"/>
      <c r="DO22" s="425"/>
      <c r="DP22" s="425"/>
      <c r="DQ22" s="425"/>
      <c r="DR22" s="425"/>
      <c r="DS22" s="425"/>
      <c r="DT22" s="425"/>
      <c r="EA22" s="32"/>
      <c r="EB22" s="32"/>
      <c r="EC22" s="32"/>
      <c r="ED22" s="32"/>
    </row>
    <row r="23" spans="1:134" x14ac:dyDescent="0.2">
      <c r="A23" s="425"/>
      <c r="B23" s="435"/>
      <c r="C23" s="435"/>
      <c r="D23" s="435"/>
      <c r="E23" s="435"/>
      <c r="F23" s="435"/>
      <c r="G23" s="435"/>
      <c r="H23" s="435"/>
      <c r="I23" s="435"/>
      <c r="J23" s="435"/>
      <c r="K23" s="435"/>
      <c r="L23" s="425"/>
      <c r="M23" s="425"/>
      <c r="AO23" s="425"/>
      <c r="AP23" s="425"/>
      <c r="AQ23" s="425"/>
      <c r="AR23" s="425"/>
      <c r="AS23" s="425"/>
      <c r="AT23" s="425"/>
      <c r="AU23" s="425"/>
      <c r="AV23" s="425"/>
      <c r="AW23" s="425"/>
      <c r="AX23" s="425"/>
      <c r="AY23" s="425"/>
      <c r="AZ23" s="425"/>
      <c r="BA23" s="425"/>
      <c r="BB23" s="425"/>
      <c r="BC23" s="425"/>
      <c r="BD23" s="425"/>
      <c r="BE23" s="425"/>
      <c r="BF23" s="425"/>
      <c r="BG23" s="32"/>
      <c r="BH23" s="425"/>
      <c r="BI23" s="425"/>
      <c r="BJ23" s="425"/>
      <c r="BK23" s="425"/>
      <c r="BL23" s="425"/>
      <c r="BM23" s="425"/>
      <c r="BN23" s="425"/>
      <c r="BO23" s="425"/>
      <c r="BP23" s="425"/>
      <c r="BQ23" s="425"/>
      <c r="BR23" s="425"/>
      <c r="BS23" s="425"/>
      <c r="BT23" s="425"/>
      <c r="BU23" s="425"/>
      <c r="BV23" s="425"/>
      <c r="BW23" s="425"/>
      <c r="BX23" s="425"/>
      <c r="BY23" s="425"/>
      <c r="BZ23" s="32"/>
      <c r="CA23" s="32"/>
      <c r="CB23" s="425"/>
      <c r="CC23" s="425"/>
      <c r="CD23" s="425"/>
      <c r="CE23" s="425"/>
      <c r="CF23" s="425"/>
      <c r="CG23" s="425"/>
      <c r="CH23" s="425"/>
      <c r="CI23" s="425"/>
      <c r="CJ23" s="425"/>
      <c r="CK23" s="425"/>
      <c r="CL23" s="425"/>
      <c r="CM23" s="425"/>
      <c r="CN23" s="425"/>
      <c r="CO23" s="425"/>
      <c r="CP23" s="425"/>
      <c r="CQ23" s="425"/>
      <c r="EC23" s="3"/>
    </row>
    <row r="24" spans="1:134" x14ac:dyDescent="0.2">
      <c r="A24" s="32"/>
      <c r="B24" s="35"/>
      <c r="AS24" t="s">
        <v>520</v>
      </c>
    </row>
    <row r="25" spans="1:134" x14ac:dyDescent="0.2">
      <c r="A25" s="32"/>
      <c r="B25" s="35"/>
      <c r="BX25" s="3"/>
    </row>
    <row r="26" spans="1:134" x14ac:dyDescent="0.2">
      <c r="A26" s="32"/>
      <c r="B26" s="35"/>
      <c r="EC26" s="3"/>
    </row>
    <row r="27" spans="1:134" x14ac:dyDescent="0.2">
      <c r="A27" s="32"/>
      <c r="BE27" s="3"/>
    </row>
    <row r="28" spans="1:134" x14ac:dyDescent="0.2">
      <c r="A28" s="32"/>
    </row>
    <row r="29" spans="1:134" x14ac:dyDescent="0.2">
      <c r="A29" s="32"/>
    </row>
    <row r="30" spans="1:134" x14ac:dyDescent="0.2">
      <c r="A30" s="32"/>
    </row>
    <row r="31" spans="1:134" x14ac:dyDescent="0.2">
      <c r="A31" s="32"/>
    </row>
    <row r="32" spans="1:134" x14ac:dyDescent="0.2">
      <c r="A32" s="32"/>
    </row>
    <row r="33" spans="1:1" x14ac:dyDescent="0.2">
      <c r="A33" s="32"/>
    </row>
  </sheetData>
  <mergeCells count="117">
    <mergeCell ref="BE3:BF3"/>
    <mergeCell ref="BV3:BW3"/>
    <mergeCell ref="CR3:CS3"/>
    <mergeCell ref="DF3:DH3"/>
    <mergeCell ref="DQ3:DR3"/>
    <mergeCell ref="DO19:DP19"/>
    <mergeCell ref="DO4:DP6"/>
    <mergeCell ref="AA5:AB5"/>
    <mergeCell ref="AG5:AH5"/>
    <mergeCell ref="BN5:BO5"/>
    <mergeCell ref="BP5:BQ5"/>
    <mergeCell ref="DL22:DT22"/>
    <mergeCell ref="DO12:DP12"/>
    <mergeCell ref="CB20:CC20"/>
    <mergeCell ref="AW5:AX5"/>
    <mergeCell ref="CD5:CE5"/>
    <mergeCell ref="DO20:DP20"/>
    <mergeCell ref="CU20:CV20"/>
    <mergeCell ref="CU19:CV19"/>
    <mergeCell ref="BJ20:BK20"/>
    <mergeCell ref="BJ19:BK19"/>
    <mergeCell ref="BL5:BM5"/>
    <mergeCell ref="BJ12:BK12"/>
    <mergeCell ref="BJ15:BJ16"/>
    <mergeCell ref="DA5:DB5"/>
    <mergeCell ref="CL5:CM5"/>
    <mergeCell ref="DC5:DD5"/>
    <mergeCell ref="BR5:BS5"/>
    <mergeCell ref="CN5:CO5"/>
    <mergeCell ref="DK2:DT2"/>
    <mergeCell ref="AC15:AC16"/>
    <mergeCell ref="AI5:AJ5"/>
    <mergeCell ref="CB1:CQ1"/>
    <mergeCell ref="CR1:DJ1"/>
    <mergeCell ref="BH2:BY2"/>
    <mergeCell ref="CB2:CQ2"/>
    <mergeCell ref="DQ4:DR5"/>
    <mergeCell ref="CW5:CX5"/>
    <mergeCell ref="CR4:CS5"/>
    <mergeCell ref="CY5:CZ5"/>
    <mergeCell ref="DE5:DF5"/>
    <mergeCell ref="CU2:DH2"/>
    <mergeCell ref="DK1:DU1"/>
    <mergeCell ref="DO15:DO16"/>
    <mergeCell ref="DG5:DH5"/>
    <mergeCell ref="CU12:CV12"/>
    <mergeCell ref="CU5:CV6"/>
    <mergeCell ref="CU15:CU16"/>
    <mergeCell ref="BZ5:CA5"/>
    <mergeCell ref="CB5:CC6"/>
    <mergeCell ref="CB12:CC12"/>
    <mergeCell ref="CB15:CB16"/>
    <mergeCell ref="BJ5:BK6"/>
    <mergeCell ref="I5:J5"/>
    <mergeCell ref="O5:P6"/>
    <mergeCell ref="O15:O16"/>
    <mergeCell ref="O19:P19"/>
    <mergeCell ref="A12:B12"/>
    <mergeCell ref="A5:B6"/>
    <mergeCell ref="A1:J1"/>
    <mergeCell ref="O1:AB1"/>
    <mergeCell ref="G5:H5"/>
    <mergeCell ref="A2:J2"/>
    <mergeCell ref="N12:P12"/>
    <mergeCell ref="Q5:R5"/>
    <mergeCell ref="U5:V5"/>
    <mergeCell ref="W5:X5"/>
    <mergeCell ref="S5:T5"/>
    <mergeCell ref="C5:D5"/>
    <mergeCell ref="A4:J4"/>
    <mergeCell ref="Y5:Z5"/>
    <mergeCell ref="AA3:AB3"/>
    <mergeCell ref="I3:J3"/>
    <mergeCell ref="E5:F5"/>
    <mergeCell ref="A23:K23"/>
    <mergeCell ref="O20:P20"/>
    <mergeCell ref="L23:M23"/>
    <mergeCell ref="AC20:AD20"/>
    <mergeCell ref="A20:B20"/>
    <mergeCell ref="A19:B19"/>
    <mergeCell ref="O22:AB22"/>
    <mergeCell ref="AC19:AD19"/>
    <mergeCell ref="A15:A16"/>
    <mergeCell ref="CB23:CQ23"/>
    <mergeCell ref="L1:M1"/>
    <mergeCell ref="AC22:AN22"/>
    <mergeCell ref="AC1:AN1"/>
    <mergeCell ref="AE5:AF5"/>
    <mergeCell ref="AC12:AD12"/>
    <mergeCell ref="AC5:AD6"/>
    <mergeCell ref="BH23:BY23"/>
    <mergeCell ref="BT5:BU5"/>
    <mergeCell ref="AK5:AL5"/>
    <mergeCell ref="AM5:AN5"/>
    <mergeCell ref="AO1:BF1"/>
    <mergeCell ref="BV5:BW5"/>
    <mergeCell ref="BX5:BY5"/>
    <mergeCell ref="BH1:BY1"/>
    <mergeCell ref="CF5:CG5"/>
    <mergeCell ref="CP5:CQ5"/>
    <mergeCell ref="CH5:CI5"/>
    <mergeCell ref="CJ5:CK5"/>
    <mergeCell ref="CB19:CC19"/>
    <mergeCell ref="BE4:BF5"/>
    <mergeCell ref="AS5:AT5"/>
    <mergeCell ref="AY5:AZ5"/>
    <mergeCell ref="AM3:AN3"/>
    <mergeCell ref="AO23:BF23"/>
    <mergeCell ref="AO5:AP6"/>
    <mergeCell ref="AU5:AV5"/>
    <mergeCell ref="AQ5:AR5"/>
    <mergeCell ref="AO19:AP19"/>
    <mergeCell ref="AO20:AP20"/>
    <mergeCell ref="AO15:AO16"/>
    <mergeCell ref="AO12:AP12"/>
    <mergeCell ref="BA5:BB5"/>
    <mergeCell ref="BC5:BD5"/>
  </mergeCells>
  <phoneticPr fontId="15" type="noConversion"/>
  <printOptions horizontalCentered="1"/>
  <pageMargins left="0.23622047244094491" right="0.15748031496062992" top="0.51181102362204722" bottom="0.98425196850393704" header="0.51181102362204722" footer="0.98425196850393704"/>
  <pageSetup paperSize="9" orientation="landscape" r:id="rId1"/>
  <headerFooter alignWithMargins="0">
    <oddHeader>&amp;C
2/1-2/5. melléklet az 7/2017. (V. 31.) önkormányzati rendelethez</oddHeader>
    <oddFooter xml:space="preserve">&amp;C
</oddFooter>
  </headerFooter>
  <colBreaks count="8" manualBreakCount="8">
    <brk id="12" max="21" man="1"/>
    <brk id="28" max="1048575" man="1"/>
    <brk id="40" max="1048575" man="1"/>
    <brk id="58" max="21" man="1"/>
    <brk id="78" max="21" man="1"/>
    <brk id="98" max="1048575" man="1"/>
    <brk id="114" max="1048575" man="1"/>
    <brk id="12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1"/>
  <sheetViews>
    <sheetView view="pageLayout" topLeftCell="A7" zoomScaleNormal="100" workbookViewId="0">
      <selection activeCell="B3" sqref="B3"/>
    </sheetView>
  </sheetViews>
  <sheetFormatPr defaultRowHeight="12.75" x14ac:dyDescent="0.2"/>
  <cols>
    <col min="2" max="2" width="14.85546875" customWidth="1"/>
    <col min="3" max="3" width="15.140625" customWidth="1"/>
    <col min="4" max="4" width="15.42578125" customWidth="1"/>
    <col min="5" max="5" width="14" customWidth="1"/>
    <col min="6" max="6" width="18" customWidth="1"/>
  </cols>
  <sheetData>
    <row r="1" spans="1:6" ht="15.75" x14ac:dyDescent="0.25">
      <c r="A1" s="463" t="s">
        <v>778</v>
      </c>
      <c r="B1" s="446"/>
      <c r="C1" s="446"/>
      <c r="D1" s="446"/>
      <c r="E1" s="446"/>
      <c r="F1" s="446"/>
    </row>
    <row r="2" spans="1:6" x14ac:dyDescent="0.2">
      <c r="A2" s="34"/>
      <c r="B2" s="34"/>
      <c r="C2" s="34"/>
      <c r="D2" s="34"/>
      <c r="E2" s="34"/>
      <c r="F2" s="34"/>
    </row>
    <row r="3" spans="1:6" x14ac:dyDescent="0.2">
      <c r="A3" s="34"/>
      <c r="B3" s="34"/>
      <c r="C3" s="34"/>
      <c r="D3" s="34"/>
      <c r="E3" s="34"/>
      <c r="F3" s="34"/>
    </row>
    <row r="4" spans="1:6" x14ac:dyDescent="0.2">
      <c r="A4" s="34"/>
      <c r="B4" s="34"/>
      <c r="C4" s="34"/>
      <c r="D4" s="34"/>
      <c r="E4" s="34"/>
      <c r="F4" s="34"/>
    </row>
    <row r="5" spans="1:6" ht="13.5" thickBot="1" x14ac:dyDescent="0.25">
      <c r="F5" s="4" t="s">
        <v>273</v>
      </c>
    </row>
    <row r="6" spans="1:6" ht="12.75" customHeight="1" x14ac:dyDescent="0.2">
      <c r="A6" s="496" t="s">
        <v>123</v>
      </c>
      <c r="B6" s="498" t="s">
        <v>124</v>
      </c>
      <c r="C6" s="502" t="s">
        <v>1</v>
      </c>
      <c r="D6" s="503"/>
      <c r="E6" s="503"/>
      <c r="F6" s="500" t="s">
        <v>122</v>
      </c>
    </row>
    <row r="7" spans="1:6" ht="13.5" thickBot="1" x14ac:dyDescent="0.25">
      <c r="A7" s="497"/>
      <c r="B7" s="499"/>
      <c r="C7" s="191" t="s">
        <v>0</v>
      </c>
      <c r="D7" s="191" t="s">
        <v>18</v>
      </c>
      <c r="E7" s="191" t="s">
        <v>120</v>
      </c>
      <c r="F7" s="501"/>
    </row>
    <row r="8" spans="1:6" ht="26.25" customHeight="1" thickTop="1" x14ac:dyDescent="0.2">
      <c r="A8" s="192" t="s">
        <v>52</v>
      </c>
      <c r="B8" s="193" t="s">
        <v>304</v>
      </c>
      <c r="C8" s="194">
        <v>4000000</v>
      </c>
      <c r="D8" s="195">
        <v>4000000</v>
      </c>
      <c r="E8" s="168">
        <v>0</v>
      </c>
      <c r="F8" s="196" t="s">
        <v>627</v>
      </c>
    </row>
    <row r="9" spans="1:6" ht="27" customHeight="1" x14ac:dyDescent="0.2">
      <c r="A9" s="192" t="s">
        <v>53</v>
      </c>
      <c r="B9" s="193" t="s">
        <v>558</v>
      </c>
      <c r="C9" s="194"/>
      <c r="D9" s="195"/>
      <c r="E9" s="168">
        <v>2540000</v>
      </c>
      <c r="F9" s="196" t="s">
        <v>751</v>
      </c>
    </row>
    <row r="10" spans="1:6" ht="30.75" customHeight="1" x14ac:dyDescent="0.2">
      <c r="A10" s="192" t="s">
        <v>54</v>
      </c>
      <c r="B10" s="193" t="s">
        <v>558</v>
      </c>
      <c r="C10" s="197">
        <v>2100000</v>
      </c>
      <c r="D10" s="198">
        <v>2100000</v>
      </c>
      <c r="E10" s="171">
        <v>0</v>
      </c>
      <c r="F10" s="196" t="s">
        <v>589</v>
      </c>
    </row>
    <row r="11" spans="1:6" ht="23.25" customHeight="1" x14ac:dyDescent="0.2">
      <c r="A11" s="192" t="s">
        <v>56</v>
      </c>
      <c r="B11" s="193" t="s">
        <v>771</v>
      </c>
      <c r="C11" s="197">
        <v>3500000</v>
      </c>
      <c r="D11" s="198">
        <v>3500000</v>
      </c>
      <c r="E11" s="171">
        <v>0</v>
      </c>
      <c r="F11" s="196" t="s">
        <v>772</v>
      </c>
    </row>
    <row r="12" spans="1:6" ht="40.5" customHeight="1" x14ac:dyDescent="0.2">
      <c r="A12" s="192" t="s">
        <v>57</v>
      </c>
      <c r="B12" s="193" t="s">
        <v>207</v>
      </c>
      <c r="C12" s="197">
        <v>0</v>
      </c>
      <c r="D12" s="198">
        <v>96700000</v>
      </c>
      <c r="E12" s="171">
        <v>122973702</v>
      </c>
      <c r="F12" s="196" t="s">
        <v>773</v>
      </c>
    </row>
    <row r="13" spans="1:6" ht="29.25" customHeight="1" x14ac:dyDescent="0.2">
      <c r="A13" s="192" t="s">
        <v>58</v>
      </c>
      <c r="B13" s="193" t="s">
        <v>207</v>
      </c>
      <c r="C13" s="197">
        <v>0</v>
      </c>
      <c r="D13" s="198">
        <v>90750000</v>
      </c>
      <c r="E13" s="171">
        <v>164409786</v>
      </c>
      <c r="F13" s="196" t="s">
        <v>774</v>
      </c>
    </row>
    <row r="14" spans="1:6" ht="28.5" customHeight="1" x14ac:dyDescent="0.2">
      <c r="A14" s="192" t="s">
        <v>59</v>
      </c>
      <c r="B14" s="193" t="s">
        <v>139</v>
      </c>
      <c r="C14" s="197">
        <v>3000000</v>
      </c>
      <c r="D14" s="198">
        <v>2342000</v>
      </c>
      <c r="E14" s="171">
        <v>291219</v>
      </c>
      <c r="F14" s="196" t="s">
        <v>752</v>
      </c>
    </row>
    <row r="15" spans="1:6" ht="37.5" customHeight="1" x14ac:dyDescent="0.2">
      <c r="A15" s="192" t="s">
        <v>98</v>
      </c>
      <c r="B15" s="193" t="s">
        <v>207</v>
      </c>
      <c r="C15" s="197">
        <v>0</v>
      </c>
      <c r="D15" s="198">
        <v>5858000</v>
      </c>
      <c r="E15" s="171">
        <v>5857884</v>
      </c>
      <c r="F15" s="196" t="s">
        <v>753</v>
      </c>
    </row>
    <row r="16" spans="1:6" ht="27.75" customHeight="1" x14ac:dyDescent="0.2">
      <c r="A16" s="192" t="s">
        <v>99</v>
      </c>
      <c r="B16" s="193" t="s">
        <v>207</v>
      </c>
      <c r="C16" s="197">
        <v>0</v>
      </c>
      <c r="D16" s="198">
        <v>991000</v>
      </c>
      <c r="E16" s="171">
        <v>990600</v>
      </c>
      <c r="F16" s="196" t="s">
        <v>775</v>
      </c>
    </row>
    <row r="17" spans="1:6" ht="27" customHeight="1" x14ac:dyDescent="0.2">
      <c r="A17" s="192" t="s">
        <v>526</v>
      </c>
      <c r="B17" s="193" t="s">
        <v>207</v>
      </c>
      <c r="C17" s="372">
        <v>0</v>
      </c>
      <c r="D17" s="198">
        <v>152400</v>
      </c>
      <c r="E17" s="171">
        <v>304800</v>
      </c>
      <c r="F17" s="196" t="s">
        <v>776</v>
      </c>
    </row>
    <row r="18" spans="1:6" ht="37.5" customHeight="1" x14ac:dyDescent="0.2">
      <c r="A18" s="264" t="s">
        <v>603</v>
      </c>
      <c r="B18" s="193" t="s">
        <v>207</v>
      </c>
      <c r="C18" s="197">
        <v>0</v>
      </c>
      <c r="D18" s="198">
        <v>146078426</v>
      </c>
      <c r="E18" s="171"/>
      <c r="F18" s="196" t="s">
        <v>777</v>
      </c>
    </row>
    <row r="19" spans="1:6" ht="37.5" customHeight="1" x14ac:dyDescent="0.2">
      <c r="A19" s="264"/>
      <c r="B19" s="389" t="s">
        <v>126</v>
      </c>
      <c r="C19" s="390">
        <f>C8+C9+C10+C11+C12+C13+C14+C15+C16+C17+C18</f>
        <v>12600000</v>
      </c>
      <c r="D19" s="391">
        <f>SUM(D8:D18)</f>
        <v>352471826</v>
      </c>
      <c r="E19" s="392">
        <f>SUM(E8:E18)</f>
        <v>297367991</v>
      </c>
      <c r="F19" s="373"/>
    </row>
    <row r="21" spans="1:6" x14ac:dyDescent="0.2">
      <c r="E21" s="3"/>
    </row>
  </sheetData>
  <mergeCells count="5">
    <mergeCell ref="A6:A7"/>
    <mergeCell ref="B6:B7"/>
    <mergeCell ref="A1:F1"/>
    <mergeCell ref="F6:F7"/>
    <mergeCell ref="C6:E6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 xml:space="preserve">&amp;C3. melléklet a önkormányzati rendelethez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Munkalapok</vt:lpstr>
      </vt:variant>
      <vt:variant>
        <vt:i4>33</vt:i4>
      </vt:variant>
      <vt:variant>
        <vt:lpstr>Diagramok</vt:lpstr>
      </vt:variant>
      <vt:variant>
        <vt:i4>1</vt:i4>
      </vt:variant>
      <vt:variant>
        <vt:lpstr>Névvel ellátott tartományok</vt:lpstr>
      </vt:variant>
      <vt:variant>
        <vt:i4>5</vt:i4>
      </vt:variant>
    </vt:vector>
  </HeadingPairs>
  <TitlesOfParts>
    <vt:vector size="39" baseType="lpstr">
      <vt:lpstr>1. bevétel</vt:lpstr>
      <vt:lpstr>Munka1</vt:lpstr>
      <vt:lpstr>1.1 -1.5. melléklet</vt:lpstr>
      <vt:lpstr>2.kiadás</vt:lpstr>
      <vt:lpstr>2.1-2.5. melléklet</vt:lpstr>
      <vt:lpstr>3. felújítás</vt:lpstr>
      <vt:lpstr>Munka2</vt:lpstr>
      <vt:lpstr>Munka3</vt:lpstr>
      <vt:lpstr>Munka4</vt:lpstr>
      <vt:lpstr>Munka5</vt:lpstr>
      <vt:lpstr>4. beruházás</vt:lpstr>
      <vt:lpstr>5. támogatás</vt:lpstr>
      <vt:lpstr>6. segély</vt:lpstr>
      <vt:lpstr>6.2.ph. segély</vt:lpstr>
      <vt:lpstr>7. kötött állami</vt:lpstr>
      <vt:lpstr>7.bev. kiadás</vt:lpstr>
      <vt:lpstr>8.létszám</vt:lpstr>
      <vt:lpstr>10.közvetett tám</vt:lpstr>
      <vt:lpstr>11. hitel</vt:lpstr>
      <vt:lpstr>12. köt és önként váll.</vt:lpstr>
      <vt:lpstr>9. finanszíroz</vt:lpstr>
      <vt:lpstr>13. maradvány</vt:lpstr>
      <vt:lpstr>10. mérleg</vt:lpstr>
      <vt:lpstr>17. előir.felhaszn.</vt:lpstr>
      <vt:lpstr>11. felhaszn. köt.</vt:lpstr>
      <vt:lpstr>12. maradvány</vt:lpstr>
      <vt:lpstr>13. eredmény</vt:lpstr>
      <vt:lpstr>14. gt. kimut.</vt:lpstr>
      <vt:lpstr>15 vagyonkim</vt:lpstr>
      <vt:lpstr>16. közvetett tám.</vt:lpstr>
      <vt:lpstr>15. eredmény</vt:lpstr>
      <vt:lpstr>17. Uniós</vt:lpstr>
      <vt:lpstr>16. gazd. társ.</vt:lpstr>
      <vt:lpstr>Diagram1</vt:lpstr>
      <vt:lpstr>'2.kiadás'!Nyomtatási_cím</vt:lpstr>
      <vt:lpstr>'1. bevétel'!Nyomtatási_terület</vt:lpstr>
      <vt:lpstr>'16. gazd. társ.'!Nyomtatási_terület</vt:lpstr>
      <vt:lpstr>'2.1-2.5. melléklet'!Nyomtatási_terület</vt:lpstr>
      <vt:lpstr>'7.bev. kiadás'!Nyomtatási_terület</vt:lpstr>
    </vt:vector>
  </TitlesOfParts>
  <Company>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Németh Lászlóné</cp:lastModifiedBy>
  <cp:lastPrinted>2025-05-07T09:09:43Z</cp:lastPrinted>
  <dcterms:created xsi:type="dcterms:W3CDTF">2011-05-17T10:12:56Z</dcterms:created>
  <dcterms:modified xsi:type="dcterms:W3CDTF">2025-05-19T11:55:54Z</dcterms:modified>
</cp:coreProperties>
</file>